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95" windowHeight="7185"/>
  </bookViews>
  <sheets>
    <sheet name="21Cluster07042560" sheetId="1" r:id="rId1"/>
    <sheet name="กรอบรวมPCC" sheetId="2" r:id="rId2"/>
  </sheets>
  <externalReferences>
    <externalReference r:id="rId3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name" localSheetId="0">#REF!</definedName>
    <definedName name="name" localSheetId="1">#REF!</definedName>
    <definedName name="name">#REF!</definedName>
    <definedName name="_xlnm.Print_Titles" localSheetId="0">'21Cluster07042560'!$A:$K,'21Cluster07042560'!$4:$4</definedName>
    <definedName name="sdate" localSheetId="0">#REF!</definedName>
    <definedName name="sdate" localSheetId="1">#REF!</definedName>
    <definedName name="sdate">#REF!</definedName>
    <definedName name="wkday" localSheetId="0">{1,2,3,4,5,6,7}</definedName>
    <definedName name="wkday" localSheetId="1">{1,2,3,4,5,6,7}</definedName>
    <definedName name="wkday">{1,2,3,4,5,6,7}</definedName>
    <definedName name="wknum" localSheetId="0">{0;1;2;3;4;5}</definedName>
    <definedName name="wknum" localSheetId="1">{0;1;2;3;4;5}</definedName>
    <definedName name="wknum">{0;1;2;3;4;5}</definedName>
    <definedName name="ฟั602" localSheetId="0">[1]ธันวาคม48!#REF!</definedName>
    <definedName name="ฟั602" localSheetId="1">[1]ธันวาคม48!#REF!</definedName>
    <definedName name="ฟั602">[1]ธันวาคม48!#REF!</definedName>
  </definedNames>
  <calcPr calcId="145621"/>
</workbook>
</file>

<file path=xl/calcChain.xml><?xml version="1.0" encoding="utf-8"?>
<calcChain xmlns="http://schemas.openxmlformats.org/spreadsheetml/2006/main">
  <c r="Z164" i="1" l="1"/>
  <c r="Z161" i="1"/>
  <c r="V157" i="1"/>
  <c r="AU166" i="1"/>
  <c r="AV166" i="1"/>
  <c r="AW166" i="1"/>
  <c r="AX166" i="1"/>
  <c r="AY166" i="1"/>
  <c r="AZ166" i="1"/>
  <c r="AT166" i="1"/>
  <c r="L166" i="1"/>
  <c r="M166" i="1"/>
  <c r="N166" i="1"/>
  <c r="P166" i="1"/>
  <c r="Q166" i="1"/>
  <c r="R166" i="1"/>
  <c r="S166" i="1"/>
  <c r="X166" i="1"/>
  <c r="AA166" i="1"/>
  <c r="AD166" i="1"/>
  <c r="AE166" i="1"/>
  <c r="AF166" i="1"/>
  <c r="AG166" i="1"/>
  <c r="AH166" i="1"/>
  <c r="AI166" i="1"/>
  <c r="AJ166" i="1"/>
  <c r="AK166" i="1"/>
  <c r="AM166" i="1"/>
  <c r="AN166" i="1"/>
  <c r="AP166" i="1"/>
  <c r="AQ166" i="1"/>
  <c r="I166" i="1"/>
  <c r="J164" i="1"/>
  <c r="V164" i="1" s="1"/>
  <c r="J157" i="1"/>
  <c r="Y157" i="1" s="1"/>
  <c r="J161" i="1"/>
  <c r="AB161" i="1" s="1"/>
  <c r="Z153" i="1"/>
  <c r="Z150" i="1"/>
  <c r="Z147" i="1"/>
  <c r="AR147" i="1"/>
  <c r="AO147" i="1"/>
  <c r="AL147" i="1"/>
  <c r="AI150" i="1"/>
  <c r="J153" i="1"/>
  <c r="V153" i="1" s="1"/>
  <c r="J150" i="1"/>
  <c r="V150" i="1" s="1"/>
  <c r="J147" i="1"/>
  <c r="V147" i="1" s="1"/>
  <c r="AU146" i="1"/>
  <c r="AV146" i="1"/>
  <c r="AW146" i="1"/>
  <c r="AX146" i="1"/>
  <c r="AY146" i="1"/>
  <c r="AZ146" i="1"/>
  <c r="BC146" i="1"/>
  <c r="BE146" i="1"/>
  <c r="BG146" i="1"/>
  <c r="BI146" i="1"/>
  <c r="BK146" i="1"/>
  <c r="BM146" i="1"/>
  <c r="AT146" i="1"/>
  <c r="L146" i="1"/>
  <c r="M146" i="1"/>
  <c r="N146" i="1"/>
  <c r="P146" i="1"/>
  <c r="Q146" i="1"/>
  <c r="R146" i="1"/>
  <c r="S146" i="1"/>
  <c r="X146" i="1"/>
  <c r="AA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I146" i="1"/>
  <c r="AU133" i="1"/>
  <c r="AV133" i="1"/>
  <c r="AW133" i="1"/>
  <c r="AX133" i="1"/>
  <c r="AY133" i="1"/>
  <c r="AZ133" i="1"/>
  <c r="AT133" i="1"/>
  <c r="L133" i="1"/>
  <c r="M133" i="1"/>
  <c r="N133" i="1"/>
  <c r="P133" i="1"/>
  <c r="Q133" i="1"/>
  <c r="R133" i="1"/>
  <c r="S133" i="1"/>
  <c r="X133" i="1"/>
  <c r="AA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I133" i="1"/>
  <c r="AU103" i="1"/>
  <c r="AV103" i="1"/>
  <c r="AW103" i="1"/>
  <c r="AX103" i="1"/>
  <c r="AY103" i="1"/>
  <c r="AZ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L103" i="1"/>
  <c r="M103" i="1"/>
  <c r="N103" i="1"/>
  <c r="P103" i="1"/>
  <c r="Q103" i="1"/>
  <c r="R103" i="1"/>
  <c r="S103" i="1"/>
  <c r="X103" i="1"/>
  <c r="AA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I103" i="1"/>
  <c r="V166" i="1" l="1"/>
  <c r="AC161" i="1"/>
  <c r="Z157" i="1"/>
  <c r="Y166" i="1"/>
  <c r="J166" i="1"/>
  <c r="AB164" i="1"/>
  <c r="AB166" i="1" s="1"/>
  <c r="V161" i="1"/>
  <c r="AR64" i="1"/>
  <c r="AO64" i="1"/>
  <c r="L64" i="1"/>
  <c r="M64" i="1"/>
  <c r="N64" i="1"/>
  <c r="P64" i="1"/>
  <c r="Q64" i="1"/>
  <c r="R64" i="1"/>
  <c r="S64" i="1"/>
  <c r="X64" i="1"/>
  <c r="AA64" i="1"/>
  <c r="AD64" i="1"/>
  <c r="AE64" i="1"/>
  <c r="AF64" i="1"/>
  <c r="AG64" i="1"/>
  <c r="AH64" i="1"/>
  <c r="AI64" i="1"/>
  <c r="AJ64" i="1"/>
  <c r="AK64" i="1"/>
  <c r="AL64" i="1"/>
  <c r="AM64" i="1"/>
  <c r="AN64" i="1"/>
  <c r="AP64" i="1"/>
  <c r="AQ64" i="1"/>
  <c r="AT64" i="1"/>
  <c r="AU64" i="1"/>
  <c r="AV64" i="1"/>
  <c r="AW64" i="1"/>
  <c r="AX64" i="1"/>
  <c r="AY64" i="1"/>
  <c r="AZ64" i="1"/>
  <c r="BC64" i="1"/>
  <c r="BE64" i="1"/>
  <c r="BG64" i="1"/>
  <c r="BI64" i="1"/>
  <c r="BK64" i="1"/>
  <c r="BM64" i="1"/>
  <c r="I64" i="1"/>
  <c r="AC46" i="1" l="1"/>
  <c r="AC42" i="1"/>
  <c r="Z39" i="1"/>
  <c r="Z46" i="1"/>
  <c r="Z42" i="1"/>
  <c r="J46" i="1" l="1"/>
  <c r="J42" i="1"/>
  <c r="J39" i="1"/>
  <c r="V39" i="1" s="1"/>
  <c r="X30" i="1"/>
  <c r="J25" i="1"/>
  <c r="Y25" i="1" s="1"/>
  <c r="Z25" i="1" s="1"/>
  <c r="J27" i="1"/>
  <c r="Y27" i="1" s="1"/>
  <c r="Z27" i="1" l="1"/>
  <c r="AB27" i="1"/>
  <c r="AC27" i="1" s="1"/>
  <c r="I37" i="1" l="1"/>
  <c r="J35" i="1"/>
  <c r="V35" i="1" s="1"/>
  <c r="J33" i="1"/>
  <c r="AU37" i="1"/>
  <c r="AV37" i="1"/>
  <c r="AW37" i="1"/>
  <c r="AX37" i="1"/>
  <c r="AY37" i="1"/>
  <c r="AZ37" i="1"/>
  <c r="AT37" i="1"/>
  <c r="AR37" i="1"/>
  <c r="M37" i="1"/>
  <c r="N37" i="1"/>
  <c r="P37" i="1"/>
  <c r="Q37" i="1"/>
  <c r="R37" i="1"/>
  <c r="S37" i="1"/>
  <c r="X37" i="1"/>
  <c r="AA37" i="1"/>
  <c r="AC37" i="1"/>
  <c r="AD37" i="1"/>
  <c r="AG37" i="1"/>
  <c r="AH37" i="1"/>
  <c r="AJ37" i="1"/>
  <c r="AK37" i="1"/>
  <c r="AL37" i="1"/>
  <c r="AM37" i="1"/>
  <c r="AN37" i="1"/>
  <c r="AP37" i="1"/>
  <c r="AQ37" i="1"/>
  <c r="L37" i="1"/>
  <c r="Q30" i="1"/>
  <c r="J31" i="1"/>
  <c r="J29" i="1"/>
  <c r="Y29" i="1" s="1"/>
  <c r="L30" i="1"/>
  <c r="Z29" i="1" l="1"/>
  <c r="Z30" i="1" s="1"/>
  <c r="Y30" i="1"/>
  <c r="V29" i="1"/>
  <c r="T164" i="1"/>
  <c r="O23" i="1"/>
  <c r="Z166" i="1" l="1"/>
  <c r="AS8" i="1"/>
  <c r="AS12" i="1"/>
  <c r="AS17" i="1"/>
  <c r="AS21" i="1"/>
  <c r="AS28" i="1"/>
  <c r="AS32" i="1"/>
  <c r="BB32" i="1" s="1"/>
  <c r="AS34" i="1"/>
  <c r="BB34" i="1" s="1"/>
  <c r="AS35" i="1"/>
  <c r="AS45" i="1"/>
  <c r="AS52" i="1"/>
  <c r="AS60" i="1"/>
  <c r="AS66" i="1"/>
  <c r="AS70" i="1"/>
  <c r="AS77" i="1"/>
  <c r="AS81" i="1"/>
  <c r="AS89" i="1"/>
  <c r="AS97" i="1"/>
  <c r="AS106" i="1"/>
  <c r="AS109" i="1"/>
  <c r="AS115" i="1"/>
  <c r="AS117" i="1"/>
  <c r="AS124" i="1"/>
  <c r="AS130" i="1"/>
  <c r="AS136" i="1"/>
  <c r="AS143" i="1"/>
  <c r="AS149" i="1"/>
  <c r="AS160" i="1"/>
  <c r="AS171" i="1"/>
  <c r="AS179" i="1"/>
  <c r="AS182" i="1"/>
  <c r="AT175" i="1"/>
  <c r="AU186" i="1"/>
  <c r="AV186" i="1"/>
  <c r="AW186" i="1"/>
  <c r="AX186" i="1"/>
  <c r="AY186" i="1"/>
  <c r="AZ186" i="1"/>
  <c r="AT186" i="1"/>
  <c r="N186" i="1"/>
  <c r="P186" i="1"/>
  <c r="Q186" i="1"/>
  <c r="R186" i="1"/>
  <c r="S186" i="1"/>
  <c r="X186" i="1"/>
  <c r="AA186" i="1"/>
  <c r="AD186" i="1"/>
  <c r="AE186" i="1"/>
  <c r="AG186" i="1"/>
  <c r="AH186" i="1"/>
  <c r="AJ186" i="1"/>
  <c r="AK186" i="1"/>
  <c r="AM186" i="1"/>
  <c r="AN186" i="1"/>
  <c r="AP186" i="1"/>
  <c r="AQ186" i="1"/>
  <c r="M186" i="1"/>
  <c r="L186" i="1"/>
  <c r="AU175" i="1"/>
  <c r="AV175" i="1"/>
  <c r="AW175" i="1"/>
  <c r="AX175" i="1"/>
  <c r="AY175" i="1"/>
  <c r="AZ175" i="1"/>
  <c r="L175" i="1"/>
  <c r="M175" i="1"/>
  <c r="N175" i="1"/>
  <c r="P175" i="1"/>
  <c r="Q175" i="1"/>
  <c r="R175" i="1"/>
  <c r="S175" i="1"/>
  <c r="X175" i="1"/>
  <c r="AA175" i="1"/>
  <c r="AD175" i="1"/>
  <c r="AE175" i="1"/>
  <c r="AG175" i="1"/>
  <c r="AH175" i="1"/>
  <c r="AJ175" i="1"/>
  <c r="AK175" i="1"/>
  <c r="AM175" i="1"/>
  <c r="AN175" i="1"/>
  <c r="AP175" i="1"/>
  <c r="AQ175" i="1"/>
  <c r="AU156" i="1"/>
  <c r="AV156" i="1"/>
  <c r="AW156" i="1"/>
  <c r="AX156" i="1"/>
  <c r="AY156" i="1"/>
  <c r="AZ156" i="1"/>
  <c r="AT156" i="1"/>
  <c r="L156" i="1"/>
  <c r="M156" i="1"/>
  <c r="N156" i="1"/>
  <c r="P156" i="1"/>
  <c r="Q156" i="1"/>
  <c r="R156" i="1"/>
  <c r="S156" i="1"/>
  <c r="X156" i="1"/>
  <c r="AA156" i="1"/>
  <c r="AD156" i="1"/>
  <c r="AE156" i="1"/>
  <c r="AG156" i="1"/>
  <c r="AH156" i="1"/>
  <c r="AJ156" i="1"/>
  <c r="AK156" i="1"/>
  <c r="AM156" i="1"/>
  <c r="AN156" i="1"/>
  <c r="AP156" i="1"/>
  <c r="AQ156" i="1"/>
  <c r="AU120" i="1"/>
  <c r="AV120" i="1"/>
  <c r="AW120" i="1"/>
  <c r="AX120" i="1"/>
  <c r="AY120" i="1"/>
  <c r="AZ120" i="1"/>
  <c r="AT120" i="1"/>
  <c r="M120" i="1"/>
  <c r="N120" i="1"/>
  <c r="P120" i="1"/>
  <c r="Q120" i="1"/>
  <c r="R120" i="1"/>
  <c r="S120" i="1"/>
  <c r="X120" i="1"/>
  <c r="AA120" i="1"/>
  <c r="AD120" i="1"/>
  <c r="AE120" i="1"/>
  <c r="AG120" i="1"/>
  <c r="AH120" i="1"/>
  <c r="AJ120" i="1"/>
  <c r="AK120" i="1"/>
  <c r="AM120" i="1"/>
  <c r="AN120" i="1"/>
  <c r="AP120" i="1"/>
  <c r="AQ120" i="1"/>
  <c r="L120" i="1"/>
  <c r="AU112" i="1"/>
  <c r="AV112" i="1"/>
  <c r="AW112" i="1"/>
  <c r="AX112" i="1"/>
  <c r="AY112" i="1"/>
  <c r="AZ112" i="1"/>
  <c r="BC112" i="1"/>
  <c r="BE112" i="1"/>
  <c r="BG112" i="1"/>
  <c r="BI112" i="1"/>
  <c r="BK112" i="1"/>
  <c r="BM112" i="1"/>
  <c r="AT112" i="1"/>
  <c r="N112" i="1"/>
  <c r="P112" i="1"/>
  <c r="Q112" i="1"/>
  <c r="R112" i="1"/>
  <c r="S112" i="1"/>
  <c r="X112" i="1"/>
  <c r="AA112" i="1"/>
  <c r="AD112" i="1"/>
  <c r="AE112" i="1"/>
  <c r="AG112" i="1"/>
  <c r="AI104" i="1" s="1"/>
  <c r="AI112" i="1" s="1"/>
  <c r="AH112" i="1"/>
  <c r="AJ112" i="1"/>
  <c r="AK112" i="1"/>
  <c r="AM112" i="1"/>
  <c r="AN112" i="1"/>
  <c r="AP112" i="1"/>
  <c r="AQ112" i="1"/>
  <c r="L112" i="1"/>
  <c r="M112" i="1"/>
  <c r="AL113" i="1"/>
  <c r="AL120" i="1" s="1"/>
  <c r="AU84" i="1"/>
  <c r="AV84" i="1"/>
  <c r="AW84" i="1"/>
  <c r="AX84" i="1"/>
  <c r="AY84" i="1"/>
  <c r="AZ84" i="1"/>
  <c r="AT84" i="1"/>
  <c r="M84" i="1"/>
  <c r="N84" i="1"/>
  <c r="P84" i="1"/>
  <c r="Q84" i="1"/>
  <c r="R84" i="1"/>
  <c r="S84" i="1"/>
  <c r="X84" i="1"/>
  <c r="AA84" i="1"/>
  <c r="AD84" i="1"/>
  <c r="AE84" i="1"/>
  <c r="AG84" i="1"/>
  <c r="AH84" i="1"/>
  <c r="AJ84" i="1"/>
  <c r="AK84" i="1"/>
  <c r="AM84" i="1"/>
  <c r="AN84" i="1"/>
  <c r="AP84" i="1"/>
  <c r="AQ84" i="1"/>
  <c r="L84" i="1"/>
  <c r="AI71" i="1"/>
  <c r="AI67" i="1"/>
  <c r="N73" i="1"/>
  <c r="N85" i="1" s="1"/>
  <c r="P73" i="1"/>
  <c r="Q73" i="1"/>
  <c r="R73" i="1"/>
  <c r="S73" i="1"/>
  <c r="X73" i="1"/>
  <c r="X85" i="1" s="1"/>
  <c r="AA73" i="1"/>
  <c r="AA85" i="1" s="1"/>
  <c r="AD73" i="1"/>
  <c r="AE73" i="1"/>
  <c r="AE85" i="1" s="1"/>
  <c r="AF73" i="1"/>
  <c r="AG73" i="1"/>
  <c r="AH73" i="1"/>
  <c r="AJ73" i="1"/>
  <c r="AK73" i="1"/>
  <c r="AM73" i="1"/>
  <c r="AN73" i="1"/>
  <c r="AP73" i="1"/>
  <c r="AQ73" i="1"/>
  <c r="M73" i="1"/>
  <c r="L73" i="1"/>
  <c r="AC53" i="1"/>
  <c r="AC50" i="1"/>
  <c r="AF39" i="1"/>
  <c r="L49" i="1"/>
  <c r="AT49" i="1"/>
  <c r="AU49" i="1"/>
  <c r="AW49" i="1"/>
  <c r="AX49" i="1"/>
  <c r="AY49" i="1"/>
  <c r="AZ49" i="1"/>
  <c r="AV49" i="1"/>
  <c r="M49" i="1"/>
  <c r="N49" i="1"/>
  <c r="P49" i="1"/>
  <c r="Q49" i="1"/>
  <c r="R49" i="1"/>
  <c r="S49" i="1"/>
  <c r="X49" i="1"/>
  <c r="AA49" i="1"/>
  <c r="AD49" i="1"/>
  <c r="AE49" i="1"/>
  <c r="AG49" i="1"/>
  <c r="AH49" i="1"/>
  <c r="AJ49" i="1"/>
  <c r="AK49" i="1"/>
  <c r="AM49" i="1"/>
  <c r="AN49" i="1"/>
  <c r="AP49" i="1"/>
  <c r="AQ49" i="1"/>
  <c r="M30" i="1"/>
  <c r="N30" i="1"/>
  <c r="P30" i="1"/>
  <c r="R30" i="1"/>
  <c r="S30" i="1"/>
  <c r="AA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T30" i="1"/>
  <c r="AU30" i="1"/>
  <c r="AV30" i="1"/>
  <c r="AW30" i="1"/>
  <c r="AX30" i="1"/>
  <c r="AY30" i="1"/>
  <c r="AZ30" i="1"/>
  <c r="BC30" i="1"/>
  <c r="BE30" i="1"/>
  <c r="BG30" i="1"/>
  <c r="BI30" i="1"/>
  <c r="BK30" i="1"/>
  <c r="BM30" i="1"/>
  <c r="AO31" i="1"/>
  <c r="AO37" i="1" s="1"/>
  <c r="AI35" i="1"/>
  <c r="AI33" i="1"/>
  <c r="AI31" i="1"/>
  <c r="L24" i="1"/>
  <c r="AR24" i="1"/>
  <c r="AU24" i="1"/>
  <c r="AV24" i="1"/>
  <c r="AW24" i="1"/>
  <c r="AX24" i="1"/>
  <c r="AY24" i="1"/>
  <c r="AZ24" i="1"/>
  <c r="BC24" i="1"/>
  <c r="BE24" i="1"/>
  <c r="BG24" i="1"/>
  <c r="BI24" i="1"/>
  <c r="BK24" i="1"/>
  <c r="BM24" i="1"/>
  <c r="AT24" i="1"/>
  <c r="M24" i="1"/>
  <c r="N24" i="1"/>
  <c r="P24" i="1"/>
  <c r="Q24" i="1"/>
  <c r="R24" i="1"/>
  <c r="S24" i="1"/>
  <c r="X24" i="1"/>
  <c r="AA24" i="1"/>
  <c r="AD24" i="1"/>
  <c r="AG24" i="1"/>
  <c r="AI24" i="1"/>
  <c r="AJ24" i="1"/>
  <c r="AK24" i="1"/>
  <c r="AL24" i="1"/>
  <c r="AM24" i="1"/>
  <c r="AN24" i="1"/>
  <c r="AO24" i="1"/>
  <c r="AP24" i="1"/>
  <c r="AQ24" i="1"/>
  <c r="AB15" i="1"/>
  <c r="AC13" i="1"/>
  <c r="AC9" i="1"/>
  <c r="AC6" i="1"/>
  <c r="AU15" i="1"/>
  <c r="AV15" i="1"/>
  <c r="AW15" i="1"/>
  <c r="AX15" i="1"/>
  <c r="AY15" i="1"/>
  <c r="AZ15" i="1"/>
  <c r="AT15" i="1"/>
  <c r="M15" i="1"/>
  <c r="N15" i="1"/>
  <c r="P15" i="1"/>
  <c r="Q15" i="1"/>
  <c r="R15" i="1"/>
  <c r="S15" i="1"/>
  <c r="X15" i="1"/>
  <c r="AA15" i="1"/>
  <c r="AD15" i="1"/>
  <c r="AF15" i="1"/>
  <c r="AG15" i="1"/>
  <c r="AI15" i="1"/>
  <c r="AJ15" i="1"/>
  <c r="AK15" i="1"/>
  <c r="AL15" i="1"/>
  <c r="AM15" i="1"/>
  <c r="AN15" i="1"/>
  <c r="AO15" i="1"/>
  <c r="AP15" i="1"/>
  <c r="AQ15" i="1"/>
  <c r="AR15" i="1"/>
  <c r="L15" i="1"/>
  <c r="J183" i="1"/>
  <c r="Y183" i="1" s="1"/>
  <c r="J180" i="1"/>
  <c r="V180" i="1" s="1"/>
  <c r="J176" i="1"/>
  <c r="AB176" i="1" s="1"/>
  <c r="J172" i="1"/>
  <c r="V172" i="1" s="1"/>
  <c r="J167" i="1"/>
  <c r="Y167" i="1" s="1"/>
  <c r="Z167" i="1" s="1"/>
  <c r="I175" i="1"/>
  <c r="I156" i="1"/>
  <c r="J144" i="1"/>
  <c r="V144" i="1" s="1"/>
  <c r="J141" i="1"/>
  <c r="V141" i="1" s="1"/>
  <c r="J137" i="1"/>
  <c r="AB137" i="1" s="1"/>
  <c r="AC137" i="1" s="1"/>
  <c r="J134" i="1"/>
  <c r="J131" i="1"/>
  <c r="J128" i="1"/>
  <c r="AB128" i="1" s="1"/>
  <c r="J125" i="1"/>
  <c r="Y125" i="1" s="1"/>
  <c r="Z125" i="1" s="1"/>
  <c r="J122" i="1"/>
  <c r="I120" i="1"/>
  <c r="J118" i="1"/>
  <c r="AB118" i="1" s="1"/>
  <c r="AC118" i="1" s="1"/>
  <c r="J116" i="1"/>
  <c r="AB116" i="1" s="1"/>
  <c r="AC116" i="1" s="1"/>
  <c r="J113" i="1"/>
  <c r="AB113" i="1" s="1"/>
  <c r="I112" i="1"/>
  <c r="J110" i="1"/>
  <c r="AB110" i="1" s="1"/>
  <c r="AC110" i="1" s="1"/>
  <c r="J107" i="1"/>
  <c r="AB107" i="1" s="1"/>
  <c r="AC107" i="1" s="1"/>
  <c r="J104" i="1"/>
  <c r="Y104" i="1" s="1"/>
  <c r="J98" i="1"/>
  <c r="Y98" i="1" s="1"/>
  <c r="Z98" i="1" s="1"/>
  <c r="J94" i="1"/>
  <c r="Y94" i="1" s="1"/>
  <c r="J90" i="1"/>
  <c r="V90" i="1" s="1"/>
  <c r="J86" i="1"/>
  <c r="I84" i="1"/>
  <c r="J82" i="1"/>
  <c r="Y82" i="1" s="1"/>
  <c r="J78" i="1"/>
  <c r="AB78" i="1" s="1"/>
  <c r="AC78" i="1" s="1"/>
  <c r="J74" i="1"/>
  <c r="AB74" i="1" s="1"/>
  <c r="J71" i="1"/>
  <c r="AB71" i="1" s="1"/>
  <c r="AC71" i="1" s="1"/>
  <c r="J67" i="1"/>
  <c r="AB67" i="1" s="1"/>
  <c r="J65" i="1"/>
  <c r="I73" i="1"/>
  <c r="J61" i="1"/>
  <c r="Y61" i="1" s="1"/>
  <c r="J56" i="1"/>
  <c r="Y56" i="1" s="1"/>
  <c r="Z56" i="1" s="1"/>
  <c r="J53" i="1"/>
  <c r="V53" i="1" s="1"/>
  <c r="J50" i="1"/>
  <c r="I49" i="1"/>
  <c r="AE35" i="1"/>
  <c r="AE33" i="1"/>
  <c r="AE31" i="1"/>
  <c r="AF31" i="1" s="1"/>
  <c r="AF37" i="1" s="1"/>
  <c r="I30" i="1"/>
  <c r="AB25" i="1"/>
  <c r="AC25" i="1" s="1"/>
  <c r="I24" i="1"/>
  <c r="J22" i="1"/>
  <c r="AE22" i="1" s="1"/>
  <c r="AF22" i="1" s="1"/>
  <c r="J18" i="1"/>
  <c r="AE18" i="1" s="1"/>
  <c r="AF18" i="1" s="1"/>
  <c r="J16" i="1"/>
  <c r="AB16" i="1" s="1"/>
  <c r="AC16" i="1" s="1"/>
  <c r="I15" i="1"/>
  <c r="J13" i="1"/>
  <c r="AE13" i="1" s="1"/>
  <c r="J9" i="1"/>
  <c r="V9" i="1" s="1"/>
  <c r="V134" i="1" l="1"/>
  <c r="J146" i="1"/>
  <c r="J133" i="1"/>
  <c r="AB86" i="1"/>
  <c r="J103" i="1"/>
  <c r="Y50" i="1"/>
  <c r="J64" i="1"/>
  <c r="BE133" i="1"/>
  <c r="AK85" i="1"/>
  <c r="BC133" i="1"/>
  <c r="L38" i="1"/>
  <c r="AB131" i="1"/>
  <c r="AC131" i="1" s="1"/>
  <c r="Y131" i="1"/>
  <c r="Z131" i="1" s="1"/>
  <c r="M85" i="1"/>
  <c r="AM85" i="1"/>
  <c r="AE37" i="1"/>
  <c r="AI37" i="1"/>
  <c r="AN85" i="1"/>
  <c r="S38" i="1"/>
  <c r="AH85" i="1"/>
  <c r="L85" i="1"/>
  <c r="S85" i="1"/>
  <c r="BG133" i="1"/>
  <c r="N38" i="1"/>
  <c r="AQ85" i="1"/>
  <c r="P85" i="1"/>
  <c r="BK133" i="1"/>
  <c r="Q85" i="1"/>
  <c r="BM133" i="1"/>
  <c r="AJ38" i="1"/>
  <c r="AD38" i="1"/>
  <c r="M38" i="1"/>
  <c r="BI133" i="1"/>
  <c r="AM38" i="1"/>
  <c r="AA38" i="1"/>
  <c r="AP85" i="1"/>
  <c r="AB144" i="1"/>
  <c r="AC144" i="1" s="1"/>
  <c r="AX38" i="1"/>
  <c r="AB172" i="1"/>
  <c r="AC172" i="1" s="1"/>
  <c r="P38" i="1"/>
  <c r="X38" i="1"/>
  <c r="Y156" i="1"/>
  <c r="AC176" i="1"/>
  <c r="AC128" i="1"/>
  <c r="Z183" i="1"/>
  <c r="I38" i="1"/>
  <c r="AY38" i="1"/>
  <c r="V125" i="1"/>
  <c r="Y137" i="1"/>
  <c r="Z137" i="1" s="1"/>
  <c r="AB141" i="1"/>
  <c r="AB150" i="1"/>
  <c r="AB167" i="1"/>
  <c r="Y180" i="1"/>
  <c r="Z180" i="1" s="1"/>
  <c r="AB183" i="1"/>
  <c r="AC183" i="1" s="1"/>
  <c r="AC15" i="1"/>
  <c r="AZ38" i="1"/>
  <c r="AB125" i="1"/>
  <c r="AC125" i="1" s="1"/>
  <c r="Y128" i="1"/>
  <c r="Y134" i="1"/>
  <c r="AC164" i="1"/>
  <c r="V167" i="1"/>
  <c r="V175" i="1" s="1"/>
  <c r="J73" i="1"/>
  <c r="I121" i="1"/>
  <c r="AB122" i="1"/>
  <c r="AC166" i="1"/>
  <c r="Y172" i="1"/>
  <c r="V176" i="1"/>
  <c r="Y176" i="1"/>
  <c r="Z176" i="1" s="1"/>
  <c r="AB180" i="1"/>
  <c r="AC180" i="1" s="1"/>
  <c r="AG38" i="1"/>
  <c r="AT38" i="1"/>
  <c r="R85" i="1"/>
  <c r="AD85" i="1"/>
  <c r="V122" i="1"/>
  <c r="Y144" i="1"/>
  <c r="J156" i="1"/>
  <c r="J186" i="1"/>
  <c r="AB134" i="1"/>
  <c r="Q38" i="1"/>
  <c r="AU38" i="1"/>
  <c r="AJ85" i="1"/>
  <c r="V131" i="1"/>
  <c r="V137" i="1"/>
  <c r="Y141" i="1"/>
  <c r="Z141" i="1" s="1"/>
  <c r="R38" i="1"/>
  <c r="AV38" i="1"/>
  <c r="AG85" i="1"/>
  <c r="V128" i="1"/>
  <c r="V183" i="1"/>
  <c r="AK38" i="1"/>
  <c r="AW38" i="1"/>
  <c r="Y122" i="1"/>
  <c r="AL38" i="1"/>
  <c r="AQ38" i="1"/>
  <c r="AO38" i="1"/>
  <c r="AN38" i="1"/>
  <c r="AI38" i="1"/>
  <c r="AC74" i="1"/>
  <c r="Z94" i="1"/>
  <c r="AC67" i="1"/>
  <c r="Y49" i="1"/>
  <c r="Z49" i="1"/>
  <c r="Z50" i="1"/>
  <c r="AC113" i="1"/>
  <c r="AB120" i="1"/>
  <c r="Z61" i="1"/>
  <c r="Z82" i="1"/>
  <c r="Z104" i="1"/>
  <c r="AH13" i="1"/>
  <c r="AE16" i="1"/>
  <c r="AH22" i="1"/>
  <c r="BB35" i="1"/>
  <c r="V50" i="1"/>
  <c r="V78" i="1"/>
  <c r="V86" i="1"/>
  <c r="V110" i="1"/>
  <c r="AB104" i="1"/>
  <c r="J120" i="1"/>
  <c r="J24" i="1"/>
  <c r="AH9" i="1"/>
  <c r="AH18" i="1"/>
  <c r="V61" i="1"/>
  <c r="AB61" i="1"/>
  <c r="AC61" i="1" s="1"/>
  <c r="V65" i="1"/>
  <c r="V71" i="1"/>
  <c r="Y71" i="1"/>
  <c r="Z71" i="1" s="1"/>
  <c r="V74" i="1"/>
  <c r="Y78" i="1"/>
  <c r="Z78" i="1" s="1"/>
  <c r="AB82" i="1"/>
  <c r="AC82" i="1" s="1"/>
  <c r="Y90" i="1"/>
  <c r="Z90" i="1" s="1"/>
  <c r="V98" i="1"/>
  <c r="Y118" i="1"/>
  <c r="Z118" i="1" s="1"/>
  <c r="AH16" i="1"/>
  <c r="V33" i="1"/>
  <c r="W33" i="1" s="1"/>
  <c r="AB35" i="1"/>
  <c r="AB39" i="1"/>
  <c r="AC39" i="1" s="1"/>
  <c r="V56" i="1"/>
  <c r="AB56" i="1"/>
  <c r="Y67" i="1"/>
  <c r="Z67" i="1" s="1"/>
  <c r="Y86" i="1"/>
  <c r="AB98" i="1"/>
  <c r="AC98" i="1" s="1"/>
  <c r="V118" i="1"/>
  <c r="Y116" i="1"/>
  <c r="Z116" i="1" s="1"/>
  <c r="Y22" i="1"/>
  <c r="AB29" i="1"/>
  <c r="AC29" i="1" s="1"/>
  <c r="V31" i="1"/>
  <c r="Y35" i="1"/>
  <c r="Z35" i="1" s="1"/>
  <c r="AB33" i="1"/>
  <c r="Y53" i="1"/>
  <c r="Z53" i="1" s="1"/>
  <c r="Y74" i="1"/>
  <c r="Z74" i="1" s="1"/>
  <c r="AB94" i="1"/>
  <c r="V107" i="1"/>
  <c r="V116" i="1"/>
  <c r="Y113" i="1"/>
  <c r="V13" i="1"/>
  <c r="Y13" i="1"/>
  <c r="Z13" i="1" s="1"/>
  <c r="V22" i="1"/>
  <c r="Y18" i="1"/>
  <c r="Z18" i="1" s="1"/>
  <c r="Y33" i="1"/>
  <c r="Z33" i="1" s="1"/>
  <c r="AB31" i="1"/>
  <c r="V94" i="1"/>
  <c r="Y110" i="1"/>
  <c r="Z110" i="1" s="1"/>
  <c r="V113" i="1"/>
  <c r="Y9" i="1"/>
  <c r="Z9" i="1" s="1"/>
  <c r="AE9" i="1"/>
  <c r="V16" i="1"/>
  <c r="Y16" i="1"/>
  <c r="Z16" i="1" s="1"/>
  <c r="Y31" i="1"/>
  <c r="Z31" i="1" s="1"/>
  <c r="V67" i="1"/>
  <c r="AB90" i="1"/>
  <c r="AC90" i="1" s="1"/>
  <c r="Y107" i="1"/>
  <c r="Z107" i="1" s="1"/>
  <c r="AB22" i="1"/>
  <c r="AP38" i="1"/>
  <c r="AB65" i="1"/>
  <c r="AC65" i="1" s="1"/>
  <c r="V104" i="1"/>
  <c r="AB18" i="1"/>
  <c r="AC18" i="1" s="1"/>
  <c r="Y65" i="1"/>
  <c r="V82" i="1"/>
  <c r="J112" i="1"/>
  <c r="I85" i="1"/>
  <c r="J84" i="1"/>
  <c r="J37" i="1"/>
  <c r="J49" i="1"/>
  <c r="J30" i="1"/>
  <c r="J6" i="1"/>
  <c r="AB133" i="1" l="1"/>
  <c r="V146" i="1"/>
  <c r="Y146" i="1"/>
  <c r="AB146" i="1"/>
  <c r="AC133" i="1"/>
  <c r="V133" i="1"/>
  <c r="Y133" i="1"/>
  <c r="V103" i="1"/>
  <c r="AB103" i="1"/>
  <c r="AC86" i="1"/>
  <c r="Y103" i="1"/>
  <c r="AC56" i="1"/>
  <c r="AC64" i="1" s="1"/>
  <c r="AB64" i="1"/>
  <c r="Z64" i="1"/>
  <c r="V64" i="1"/>
  <c r="Y64" i="1"/>
  <c r="AB37" i="1"/>
  <c r="AC73" i="1"/>
  <c r="Z37" i="1"/>
  <c r="Y37" i="1"/>
  <c r="V37" i="1"/>
  <c r="J85" i="1"/>
  <c r="V186" i="1"/>
  <c r="Z134" i="1"/>
  <c r="AC175" i="1"/>
  <c r="AB175" i="1"/>
  <c r="Z84" i="1"/>
  <c r="AB156" i="1"/>
  <c r="AC134" i="1"/>
  <c r="V156" i="1"/>
  <c r="Z122" i="1"/>
  <c r="AB186" i="1"/>
  <c r="AC30" i="1"/>
  <c r="Y186" i="1"/>
  <c r="Y175" i="1"/>
  <c r="Z172" i="1"/>
  <c r="Z144" i="1"/>
  <c r="Z128" i="1"/>
  <c r="AC141" i="1"/>
  <c r="V112" i="1"/>
  <c r="W31" i="1"/>
  <c r="J15" i="1"/>
  <c r="J38" i="1" s="1"/>
  <c r="Y6" i="1"/>
  <c r="AE6" i="1"/>
  <c r="AE15" i="1" s="1"/>
  <c r="AH6" i="1"/>
  <c r="AH15" i="1" s="1"/>
  <c r="V6" i="1"/>
  <c r="Z86" i="1"/>
  <c r="Z103" i="1" s="1"/>
  <c r="V84" i="1"/>
  <c r="AH24" i="1"/>
  <c r="Z112" i="1"/>
  <c r="AB30" i="1"/>
  <c r="Y120" i="1"/>
  <c r="Z113" i="1"/>
  <c r="Z120" i="1" s="1"/>
  <c r="Z65" i="1"/>
  <c r="Z73" i="1" s="1"/>
  <c r="Y73" i="1"/>
  <c r="AB49" i="1"/>
  <c r="AE24" i="1"/>
  <c r="AF16" i="1"/>
  <c r="AF24" i="1" s="1"/>
  <c r="AF38" i="1" s="1"/>
  <c r="AB84" i="1"/>
  <c r="AB112" i="1"/>
  <c r="AC104" i="1"/>
  <c r="AC112" i="1" s="1"/>
  <c r="V120" i="1"/>
  <c r="AB24" i="1"/>
  <c r="AC22" i="1"/>
  <c r="AC24" i="1" s="1"/>
  <c r="V30" i="1"/>
  <c r="AC94" i="1"/>
  <c r="Y24" i="1"/>
  <c r="Z22" i="1"/>
  <c r="Z24" i="1" s="1"/>
  <c r="J121" i="1"/>
  <c r="Y84" i="1"/>
  <c r="V24" i="1"/>
  <c r="V73" i="1"/>
  <c r="AB73" i="1"/>
  <c r="V49" i="1"/>
  <c r="Y112" i="1"/>
  <c r="AC16" i="2"/>
  <c r="Z16" i="2"/>
  <c r="W16" i="2"/>
  <c r="V16" i="2"/>
  <c r="N16" i="2"/>
  <c r="H16" i="2"/>
  <c r="E16" i="2"/>
  <c r="AA16" i="2" s="1"/>
  <c r="D16" i="2"/>
  <c r="C16" i="2"/>
  <c r="S16" i="2" s="1"/>
  <c r="B16" i="2"/>
  <c r="AF15" i="2"/>
  <c r="AE15" i="2"/>
  <c r="AG15" i="2" s="1"/>
  <c r="AD15" i="2"/>
  <c r="AB15" i="2"/>
  <c r="AA15" i="2"/>
  <c r="Y15" i="2"/>
  <c r="V15" i="2"/>
  <c r="X15" i="2" s="1"/>
  <c r="S15" i="2"/>
  <c r="P15" i="2"/>
  <c r="M15" i="2"/>
  <c r="O15" i="2" s="1"/>
  <c r="J15" i="2"/>
  <c r="G15" i="2"/>
  <c r="I15" i="2" s="1"/>
  <c r="D15" i="2"/>
  <c r="F15" i="2" s="1"/>
  <c r="AF14" i="2"/>
  <c r="AE14" i="2"/>
  <c r="AG14" i="2" s="1"/>
  <c r="AB14" i="2"/>
  <c r="AD14" i="2" s="1"/>
  <c r="Y14" i="2"/>
  <c r="AA14" i="2" s="1"/>
  <c r="X14" i="2"/>
  <c r="V14" i="2"/>
  <c r="S14" i="2"/>
  <c r="P14" i="2"/>
  <c r="O14" i="2"/>
  <c r="M14" i="2"/>
  <c r="J14" i="2"/>
  <c r="G14" i="2"/>
  <c r="I14" i="2" s="1"/>
  <c r="D14" i="2"/>
  <c r="F14" i="2" s="1"/>
  <c r="AF13" i="2"/>
  <c r="AG13" i="2" s="1"/>
  <c r="AE13" i="2"/>
  <c r="AB13" i="2"/>
  <c r="AD13" i="2" s="1"/>
  <c r="Y13" i="2"/>
  <c r="AA13" i="2" s="1"/>
  <c r="V13" i="2"/>
  <c r="X13" i="2" s="1"/>
  <c r="S13" i="2"/>
  <c r="P13" i="2"/>
  <c r="M13" i="2"/>
  <c r="O13" i="2" s="1"/>
  <c r="J13" i="2"/>
  <c r="G13" i="2"/>
  <c r="I13" i="2" s="1"/>
  <c r="D13" i="2"/>
  <c r="F13" i="2" s="1"/>
  <c r="AF12" i="2"/>
  <c r="AE12" i="2"/>
  <c r="AG12" i="2" s="1"/>
  <c r="AB12" i="2"/>
  <c r="AD12" i="2" s="1"/>
  <c r="Y12" i="2"/>
  <c r="AA12" i="2" s="1"/>
  <c r="V12" i="2"/>
  <c r="X12" i="2" s="1"/>
  <c r="S12" i="2"/>
  <c r="P12" i="2"/>
  <c r="M12" i="2"/>
  <c r="O12" i="2" s="1"/>
  <c r="J12" i="2"/>
  <c r="G12" i="2"/>
  <c r="I12" i="2" s="1"/>
  <c r="D12" i="2"/>
  <c r="F12" i="2" s="1"/>
  <c r="AF11" i="2"/>
  <c r="AE11" i="2"/>
  <c r="AG11" i="2" s="1"/>
  <c r="AB11" i="2"/>
  <c r="AD11" i="2" s="1"/>
  <c r="Y11" i="2"/>
  <c r="AA11" i="2" s="1"/>
  <c r="V11" i="2"/>
  <c r="X11" i="2" s="1"/>
  <c r="S11" i="2"/>
  <c r="P11" i="2"/>
  <c r="O11" i="2"/>
  <c r="M11" i="2"/>
  <c r="J11" i="2"/>
  <c r="G11" i="2"/>
  <c r="I11" i="2" s="1"/>
  <c r="F11" i="2"/>
  <c r="D11" i="2"/>
  <c r="AF10" i="2"/>
  <c r="AE10" i="2"/>
  <c r="AD10" i="2"/>
  <c r="AB10" i="2"/>
  <c r="Y10" i="2"/>
  <c r="AA10" i="2" s="1"/>
  <c r="V10" i="2"/>
  <c r="X10" i="2" s="1"/>
  <c r="S10" i="2"/>
  <c r="P10" i="2"/>
  <c r="M10" i="2"/>
  <c r="O10" i="2" s="1"/>
  <c r="J10" i="2"/>
  <c r="I10" i="2"/>
  <c r="G10" i="2"/>
  <c r="D10" i="2"/>
  <c r="F10" i="2" s="1"/>
  <c r="AF9" i="2"/>
  <c r="AE9" i="2"/>
  <c r="AB9" i="2"/>
  <c r="AD9" i="2" s="1"/>
  <c r="AA9" i="2"/>
  <c r="Y9" i="2"/>
  <c r="X9" i="2"/>
  <c r="V9" i="2"/>
  <c r="S9" i="2"/>
  <c r="P9" i="2"/>
  <c r="M9" i="2"/>
  <c r="O9" i="2" s="1"/>
  <c r="J9" i="2"/>
  <c r="G9" i="2"/>
  <c r="I9" i="2" s="1"/>
  <c r="D9" i="2"/>
  <c r="F9" i="2" s="1"/>
  <c r="AF8" i="2"/>
  <c r="AE8" i="2"/>
  <c r="AD8" i="2"/>
  <c r="AB8" i="2"/>
  <c r="AA8" i="2"/>
  <c r="Y8" i="2"/>
  <c r="X8" i="2"/>
  <c r="V8" i="2"/>
  <c r="S8" i="2"/>
  <c r="P8" i="2"/>
  <c r="O8" i="2"/>
  <c r="M8" i="2"/>
  <c r="J8" i="2"/>
  <c r="G8" i="2"/>
  <c r="I8" i="2" s="1"/>
  <c r="D8" i="2"/>
  <c r="F8" i="2" s="1"/>
  <c r="AF7" i="2"/>
  <c r="AE7" i="2"/>
  <c r="AG7" i="2" s="1"/>
  <c r="AD7" i="2"/>
  <c r="AB7" i="2"/>
  <c r="AA7" i="2"/>
  <c r="Y7" i="2"/>
  <c r="V7" i="2"/>
  <c r="X7" i="2" s="1"/>
  <c r="S7" i="2"/>
  <c r="P7" i="2"/>
  <c r="M7" i="2"/>
  <c r="O7" i="2" s="1"/>
  <c r="J7" i="2"/>
  <c r="G7" i="2"/>
  <c r="I7" i="2" s="1"/>
  <c r="D7" i="2"/>
  <c r="F7" i="2" s="1"/>
  <c r="AF6" i="2"/>
  <c r="AE6" i="2"/>
  <c r="AG6" i="2" s="1"/>
  <c r="AB6" i="2"/>
  <c r="AD6" i="2" s="1"/>
  <c r="Y6" i="2"/>
  <c r="AA6" i="2" s="1"/>
  <c r="X6" i="2"/>
  <c r="V6" i="2"/>
  <c r="S6" i="2"/>
  <c r="P6" i="2"/>
  <c r="O6" i="2"/>
  <c r="M6" i="2"/>
  <c r="J6" i="2"/>
  <c r="G6" i="2"/>
  <c r="I6" i="2" s="1"/>
  <c r="D6" i="2"/>
  <c r="F6" i="2" s="1"/>
  <c r="AF5" i="2"/>
  <c r="AG5" i="2" s="1"/>
  <c r="AE5" i="2"/>
  <c r="AB5" i="2"/>
  <c r="AD5" i="2" s="1"/>
  <c r="Y5" i="2"/>
  <c r="AA5" i="2" s="1"/>
  <c r="V5" i="2"/>
  <c r="X5" i="2" s="1"/>
  <c r="S5" i="2"/>
  <c r="P5" i="2"/>
  <c r="M5" i="2"/>
  <c r="O5" i="2" s="1"/>
  <c r="J5" i="2"/>
  <c r="G5" i="2"/>
  <c r="I5" i="2" s="1"/>
  <c r="D5" i="2"/>
  <c r="F5" i="2" s="1"/>
  <c r="AF4" i="2"/>
  <c r="AE4" i="2"/>
  <c r="AG4" i="2" s="1"/>
  <c r="AB4" i="2"/>
  <c r="AD4" i="2" s="1"/>
  <c r="Y4" i="2"/>
  <c r="AA4" i="2" s="1"/>
  <c r="V4" i="2"/>
  <c r="X4" i="2" s="1"/>
  <c r="S4" i="2"/>
  <c r="P4" i="2"/>
  <c r="M4" i="2"/>
  <c r="O4" i="2" s="1"/>
  <c r="O16" i="2" s="1"/>
  <c r="J4" i="2"/>
  <c r="G4" i="2"/>
  <c r="I4" i="2" s="1"/>
  <c r="D4" i="2"/>
  <c r="F4" i="2" s="1"/>
  <c r="AO176" i="1"/>
  <c r="AO186" i="1" s="1"/>
  <c r="AO167" i="1"/>
  <c r="AO175" i="1" s="1"/>
  <c r="AO156" i="1"/>
  <c r="AO104" i="1"/>
  <c r="AO112" i="1" s="1"/>
  <c r="AO84" i="1"/>
  <c r="AO49" i="1"/>
  <c r="AL176" i="1"/>
  <c r="AL186" i="1" s="1"/>
  <c r="AL167" i="1"/>
  <c r="AL175" i="1" s="1"/>
  <c r="AL156" i="1"/>
  <c r="AL104" i="1"/>
  <c r="AL112" i="1" s="1"/>
  <c r="AL84" i="1"/>
  <c r="AL49" i="1"/>
  <c r="BI186" i="1"/>
  <c r="BG186" i="1"/>
  <c r="BE186" i="1"/>
  <c r="BC186" i="1"/>
  <c r="AR176" i="1"/>
  <c r="AR186" i="1" s="1"/>
  <c r="AI176" i="1"/>
  <c r="AI186" i="1" s="1"/>
  <c r="AF186" i="1"/>
  <c r="I186" i="1"/>
  <c r="BA185" i="1"/>
  <c r="T185" i="1"/>
  <c r="O185" i="1"/>
  <c r="BA184" i="1"/>
  <c r="T184" i="1"/>
  <c r="O184" i="1"/>
  <c r="BN183" i="1"/>
  <c r="BL183" i="1"/>
  <c r="BJ183" i="1"/>
  <c r="BH183" i="1"/>
  <c r="BF183" i="1"/>
  <c r="BD183" i="1"/>
  <c r="BA183" i="1"/>
  <c r="T183" i="1"/>
  <c r="O183" i="1"/>
  <c r="BA181" i="1"/>
  <c r="T181" i="1"/>
  <c r="O181" i="1"/>
  <c r="BN180" i="1"/>
  <c r="BL180" i="1"/>
  <c r="BJ180" i="1"/>
  <c r="BH180" i="1"/>
  <c r="BF180" i="1"/>
  <c r="BD180" i="1"/>
  <c r="BA180" i="1"/>
  <c r="T180" i="1"/>
  <c r="O180" i="1"/>
  <c r="BA178" i="1"/>
  <c r="T178" i="1"/>
  <c r="O178" i="1"/>
  <c r="BA177" i="1"/>
  <c r="T177" i="1"/>
  <c r="O177" i="1"/>
  <c r="BN176" i="1"/>
  <c r="BL176" i="1"/>
  <c r="BJ176" i="1"/>
  <c r="BH176" i="1"/>
  <c r="BF176" i="1"/>
  <c r="BD176" i="1"/>
  <c r="BA176" i="1"/>
  <c r="T176" i="1"/>
  <c r="O176" i="1"/>
  <c r="BI175" i="1"/>
  <c r="BG175" i="1"/>
  <c r="BE175" i="1"/>
  <c r="BC175" i="1"/>
  <c r="AR167" i="1"/>
  <c r="AR175" i="1" s="1"/>
  <c r="AI175" i="1"/>
  <c r="AF175" i="1"/>
  <c r="BA170" i="1"/>
  <c r="T170" i="1"/>
  <c r="O170" i="1"/>
  <c r="BA169" i="1"/>
  <c r="T169" i="1"/>
  <c r="O169" i="1"/>
  <c r="BN168" i="1"/>
  <c r="BL168" i="1"/>
  <c r="BJ168" i="1"/>
  <c r="BH168" i="1"/>
  <c r="BF168" i="1"/>
  <c r="BD168" i="1"/>
  <c r="BA168" i="1"/>
  <c r="T168" i="1"/>
  <c r="O168" i="1"/>
  <c r="BA174" i="1"/>
  <c r="T174" i="1"/>
  <c r="O174" i="1"/>
  <c r="BA173" i="1"/>
  <c r="T173" i="1"/>
  <c r="O173" i="1"/>
  <c r="BA172" i="1"/>
  <c r="T172" i="1"/>
  <c r="O172" i="1"/>
  <c r="BN167" i="1"/>
  <c r="BL167" i="1"/>
  <c r="BJ167" i="1"/>
  <c r="BH167" i="1"/>
  <c r="BF167" i="1"/>
  <c r="BD167" i="1"/>
  <c r="BA167" i="1"/>
  <c r="T167" i="1"/>
  <c r="O167" i="1"/>
  <c r="BI166" i="1"/>
  <c r="BG166" i="1"/>
  <c r="BE166" i="1"/>
  <c r="BC166" i="1"/>
  <c r="BA162" i="1"/>
  <c r="T162" i="1"/>
  <c r="O162" i="1"/>
  <c r="BN161" i="1"/>
  <c r="BL161" i="1"/>
  <c r="BJ161" i="1"/>
  <c r="BH161" i="1"/>
  <c r="BF161" i="1"/>
  <c r="BD161" i="1"/>
  <c r="BA161" i="1"/>
  <c r="T161" i="1"/>
  <c r="O161" i="1"/>
  <c r="U161" i="1" s="1"/>
  <c r="W161" i="1" s="1"/>
  <c r="BA159" i="1"/>
  <c r="T159" i="1"/>
  <c r="O159" i="1"/>
  <c r="BN158" i="1"/>
  <c r="BL158" i="1"/>
  <c r="BJ158" i="1"/>
  <c r="BH158" i="1"/>
  <c r="BF158" i="1"/>
  <c r="BD158" i="1"/>
  <c r="BA158" i="1"/>
  <c r="T158" i="1"/>
  <c r="O158" i="1"/>
  <c r="BA164" i="1"/>
  <c r="O164" i="1"/>
  <c r="U164" i="1" s="1"/>
  <c r="BA165" i="1"/>
  <c r="T165" i="1"/>
  <c r="O165" i="1"/>
  <c r="BN157" i="1"/>
  <c r="BL157" i="1"/>
  <c r="BJ157" i="1"/>
  <c r="BH157" i="1"/>
  <c r="BF157" i="1"/>
  <c r="BD157" i="1"/>
  <c r="BA157" i="1"/>
  <c r="BA166" i="1" s="1"/>
  <c r="T157" i="1"/>
  <c r="T166" i="1" s="1"/>
  <c r="O157" i="1"/>
  <c r="BI156" i="1"/>
  <c r="BG156" i="1"/>
  <c r="BE156" i="1"/>
  <c r="BC156" i="1"/>
  <c r="AR156" i="1"/>
  <c r="AI156" i="1"/>
  <c r="AF156" i="1"/>
  <c r="BA155" i="1"/>
  <c r="T155" i="1"/>
  <c r="O155" i="1"/>
  <c r="BA154" i="1"/>
  <c r="T154" i="1"/>
  <c r="O154" i="1"/>
  <c r="BA153" i="1"/>
  <c r="T153" i="1"/>
  <c r="O153" i="1"/>
  <c r="BN150" i="1"/>
  <c r="BL150" i="1"/>
  <c r="BJ150" i="1"/>
  <c r="BH150" i="1"/>
  <c r="BF150" i="1"/>
  <c r="BD150" i="1"/>
  <c r="BA150" i="1"/>
  <c r="T150" i="1"/>
  <c r="O150" i="1"/>
  <c r="BA148" i="1"/>
  <c r="T148" i="1"/>
  <c r="O148" i="1"/>
  <c r="BA147" i="1"/>
  <c r="T147" i="1"/>
  <c r="O147" i="1"/>
  <c r="BN151" i="1"/>
  <c r="BL151" i="1"/>
  <c r="BJ151" i="1"/>
  <c r="BH151" i="1"/>
  <c r="BF151" i="1"/>
  <c r="BD151" i="1"/>
  <c r="BA151" i="1"/>
  <c r="T151" i="1"/>
  <c r="O151" i="1"/>
  <c r="BA145" i="1"/>
  <c r="T145" i="1"/>
  <c r="O145" i="1"/>
  <c r="BN144" i="1"/>
  <c r="BL144" i="1"/>
  <c r="BJ144" i="1"/>
  <c r="BH144" i="1"/>
  <c r="BF144" i="1"/>
  <c r="BD144" i="1"/>
  <c r="BA144" i="1"/>
  <c r="T144" i="1"/>
  <c r="O144" i="1"/>
  <c r="BA142" i="1"/>
  <c r="T142" i="1"/>
  <c r="O142" i="1"/>
  <c r="BN141" i="1"/>
  <c r="BL141" i="1"/>
  <c r="BJ141" i="1"/>
  <c r="BH141" i="1"/>
  <c r="BF141" i="1"/>
  <c r="BD141" i="1"/>
  <c r="BA141" i="1"/>
  <c r="T141" i="1"/>
  <c r="O141" i="1"/>
  <c r="BA139" i="1"/>
  <c r="T139" i="1"/>
  <c r="O139" i="1"/>
  <c r="BA138" i="1"/>
  <c r="T138" i="1"/>
  <c r="O138" i="1"/>
  <c r="BN137" i="1"/>
  <c r="BL137" i="1"/>
  <c r="BJ137" i="1"/>
  <c r="BH137" i="1"/>
  <c r="BF137" i="1"/>
  <c r="BD137" i="1"/>
  <c r="BA137" i="1"/>
  <c r="T137" i="1"/>
  <c r="O137" i="1"/>
  <c r="BA135" i="1"/>
  <c r="T135" i="1"/>
  <c r="O135" i="1"/>
  <c r="BN134" i="1"/>
  <c r="BN146" i="1" s="1"/>
  <c r="BL134" i="1"/>
  <c r="BJ134" i="1"/>
  <c r="BJ146" i="1" s="1"/>
  <c r="BH134" i="1"/>
  <c r="BF134" i="1"/>
  <c r="BD134" i="1"/>
  <c r="BA134" i="1"/>
  <c r="T134" i="1"/>
  <c r="O134" i="1"/>
  <c r="O146" i="1" s="1"/>
  <c r="BA132" i="1"/>
  <c r="T132" i="1"/>
  <c r="O132" i="1"/>
  <c r="BN131" i="1"/>
  <c r="BL131" i="1"/>
  <c r="BJ131" i="1"/>
  <c r="BH131" i="1"/>
  <c r="BF131" i="1"/>
  <c r="BD131" i="1"/>
  <c r="BA131" i="1"/>
  <c r="T131" i="1"/>
  <c r="O131" i="1"/>
  <c r="BA129" i="1"/>
  <c r="T129" i="1"/>
  <c r="O129" i="1"/>
  <c r="BA128" i="1"/>
  <c r="T128" i="1"/>
  <c r="O128" i="1"/>
  <c r="BN126" i="1"/>
  <c r="BL126" i="1"/>
  <c r="BJ126" i="1"/>
  <c r="BH126" i="1"/>
  <c r="BF126" i="1"/>
  <c r="BD126" i="1"/>
  <c r="BA126" i="1"/>
  <c r="T126" i="1"/>
  <c r="O126" i="1"/>
  <c r="BA123" i="1"/>
  <c r="T123" i="1"/>
  <c r="O123" i="1"/>
  <c r="BA125" i="1"/>
  <c r="T125" i="1"/>
  <c r="O125" i="1"/>
  <c r="BN122" i="1"/>
  <c r="BL122" i="1"/>
  <c r="BJ122" i="1"/>
  <c r="BH122" i="1"/>
  <c r="BF122" i="1"/>
  <c r="BD122" i="1"/>
  <c r="BA122" i="1"/>
  <c r="T122" i="1"/>
  <c r="O122" i="1"/>
  <c r="AR104" i="1"/>
  <c r="AR112" i="1" s="1"/>
  <c r="AF104" i="1"/>
  <c r="AF112" i="1" s="1"/>
  <c r="BA110" i="1"/>
  <c r="T110" i="1"/>
  <c r="O110" i="1"/>
  <c r="BA111" i="1"/>
  <c r="T111" i="1"/>
  <c r="O111" i="1"/>
  <c r="BN105" i="1"/>
  <c r="BN112" i="1" s="1"/>
  <c r="BL105" i="1"/>
  <c r="BL112" i="1" s="1"/>
  <c r="BJ105" i="1"/>
  <c r="BJ112" i="1" s="1"/>
  <c r="BH105" i="1"/>
  <c r="BH112" i="1" s="1"/>
  <c r="BF105" i="1"/>
  <c r="BF112" i="1" s="1"/>
  <c r="BD105" i="1"/>
  <c r="BD112" i="1" s="1"/>
  <c r="BA105" i="1"/>
  <c r="T105" i="1"/>
  <c r="O105" i="1"/>
  <c r="BA108" i="1"/>
  <c r="T108" i="1"/>
  <c r="O108" i="1"/>
  <c r="BA107" i="1"/>
  <c r="T107" i="1"/>
  <c r="O107" i="1"/>
  <c r="BA104" i="1"/>
  <c r="T104" i="1"/>
  <c r="O104" i="1"/>
  <c r="BM120" i="1"/>
  <c r="BM121" i="1" s="1"/>
  <c r="BK120" i="1"/>
  <c r="BK121" i="1" s="1"/>
  <c r="BI120" i="1"/>
  <c r="BI121" i="1" s="1"/>
  <c r="BG120" i="1"/>
  <c r="BG121" i="1" s="1"/>
  <c r="BE120" i="1"/>
  <c r="BE121" i="1" s="1"/>
  <c r="BC120" i="1"/>
  <c r="BC121" i="1" s="1"/>
  <c r="AI120" i="1"/>
  <c r="BA119" i="1"/>
  <c r="T119" i="1"/>
  <c r="O119" i="1"/>
  <c r="BN118" i="1"/>
  <c r="BL118" i="1"/>
  <c r="BJ118" i="1"/>
  <c r="BH118" i="1"/>
  <c r="BF118" i="1"/>
  <c r="BD118" i="1"/>
  <c r="BA118" i="1"/>
  <c r="T118" i="1"/>
  <c r="O118" i="1"/>
  <c r="BA114" i="1"/>
  <c r="T114" i="1"/>
  <c r="O114" i="1"/>
  <c r="BN116" i="1"/>
  <c r="BL116" i="1"/>
  <c r="BJ116" i="1"/>
  <c r="BH116" i="1"/>
  <c r="BF116" i="1"/>
  <c r="BD116" i="1"/>
  <c r="BA116" i="1"/>
  <c r="T116" i="1"/>
  <c r="O116" i="1"/>
  <c r="BN113" i="1"/>
  <c r="BL113" i="1"/>
  <c r="BJ113" i="1"/>
  <c r="BH113" i="1"/>
  <c r="BF113" i="1"/>
  <c r="BD113" i="1"/>
  <c r="BA113" i="1"/>
  <c r="T113" i="1"/>
  <c r="O113" i="1"/>
  <c r="T102" i="1"/>
  <c r="O102" i="1"/>
  <c r="T96" i="1"/>
  <c r="O96" i="1"/>
  <c r="T98" i="1"/>
  <c r="O98" i="1"/>
  <c r="T101" i="1"/>
  <c r="O101" i="1"/>
  <c r="T100" i="1"/>
  <c r="O100" i="1"/>
  <c r="BN99" i="1"/>
  <c r="BL99" i="1"/>
  <c r="BJ99" i="1"/>
  <c r="BH99" i="1"/>
  <c r="BF99" i="1"/>
  <c r="BD99" i="1"/>
  <c r="T99" i="1"/>
  <c r="O99" i="1"/>
  <c r="T95" i="1"/>
  <c r="O95" i="1"/>
  <c r="BN94" i="1"/>
  <c r="BL94" i="1"/>
  <c r="BJ94" i="1"/>
  <c r="BH94" i="1"/>
  <c r="BF94" i="1"/>
  <c r="BD94" i="1"/>
  <c r="T94" i="1"/>
  <c r="O94" i="1"/>
  <c r="T86" i="1"/>
  <c r="O86" i="1"/>
  <c r="T88" i="1"/>
  <c r="O88" i="1"/>
  <c r="T87" i="1"/>
  <c r="O87" i="1"/>
  <c r="T92" i="1"/>
  <c r="O92" i="1"/>
  <c r="BN91" i="1"/>
  <c r="BL91" i="1"/>
  <c r="T91" i="1"/>
  <c r="O91" i="1"/>
  <c r="BN90" i="1"/>
  <c r="BL90" i="1"/>
  <c r="BJ90" i="1"/>
  <c r="BG90" i="1"/>
  <c r="BH90" i="1" s="1"/>
  <c r="BF90" i="1"/>
  <c r="BC90" i="1"/>
  <c r="T90" i="1"/>
  <c r="O90" i="1"/>
  <c r="BM84" i="1"/>
  <c r="BK84" i="1"/>
  <c r="BI84" i="1"/>
  <c r="BG84" i="1"/>
  <c r="BE84" i="1"/>
  <c r="BC84" i="1"/>
  <c r="AR84" i="1"/>
  <c r="AI84" i="1"/>
  <c r="AF84" i="1"/>
  <c r="AF85" i="1" s="1"/>
  <c r="BA80" i="1"/>
  <c r="T80" i="1"/>
  <c r="O80" i="1"/>
  <c r="BA83" i="1"/>
  <c r="T83" i="1"/>
  <c r="O83" i="1"/>
  <c r="BA82" i="1"/>
  <c r="T82" i="1"/>
  <c r="O82" i="1"/>
  <c r="BN78" i="1"/>
  <c r="BN84" i="1" s="1"/>
  <c r="BL78" i="1"/>
  <c r="BL84" i="1" s="1"/>
  <c r="BJ78" i="1"/>
  <c r="BJ84" i="1" s="1"/>
  <c r="BH78" i="1"/>
  <c r="BH84" i="1" s="1"/>
  <c r="BF78" i="1"/>
  <c r="BF84" i="1" s="1"/>
  <c r="BD78" i="1"/>
  <c r="BD84" i="1" s="1"/>
  <c r="BA78" i="1"/>
  <c r="T78" i="1"/>
  <c r="O78" i="1"/>
  <c r="BA75" i="1"/>
  <c r="T75" i="1"/>
  <c r="O75" i="1"/>
  <c r="BA76" i="1"/>
  <c r="T76" i="1"/>
  <c r="O76" i="1"/>
  <c r="BA79" i="1"/>
  <c r="T79" i="1"/>
  <c r="O79" i="1"/>
  <c r="BN74" i="1"/>
  <c r="BL74" i="1"/>
  <c r="BJ74" i="1"/>
  <c r="BH74" i="1"/>
  <c r="BF74" i="1"/>
  <c r="BD74" i="1"/>
  <c r="BA74" i="1"/>
  <c r="T74" i="1"/>
  <c r="O74" i="1"/>
  <c r="BM73" i="1"/>
  <c r="BK73" i="1"/>
  <c r="BI73" i="1"/>
  <c r="BG73" i="1"/>
  <c r="BE73" i="1"/>
  <c r="BC73" i="1"/>
  <c r="AZ73" i="1"/>
  <c r="AZ85" i="1" s="1"/>
  <c r="AY73" i="1"/>
  <c r="AY85" i="1" s="1"/>
  <c r="AX73" i="1"/>
  <c r="AX85" i="1" s="1"/>
  <c r="AW73" i="1"/>
  <c r="AW85" i="1" s="1"/>
  <c r="AV73" i="1"/>
  <c r="AV85" i="1" s="1"/>
  <c r="AU73" i="1"/>
  <c r="AU85" i="1" s="1"/>
  <c r="AT73" i="1"/>
  <c r="AT85" i="1" s="1"/>
  <c r="AT86" i="1" s="1"/>
  <c r="AT87" i="1" s="1"/>
  <c r="AT88" i="1" s="1"/>
  <c r="AT89" i="1" s="1"/>
  <c r="AT90" i="1" s="1"/>
  <c r="AT91" i="1" s="1"/>
  <c r="AT92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R73" i="1"/>
  <c r="BA72" i="1"/>
  <c r="T72" i="1"/>
  <c r="O72" i="1"/>
  <c r="BA69" i="1"/>
  <c r="T69" i="1"/>
  <c r="O69" i="1"/>
  <c r="BA68" i="1"/>
  <c r="T68" i="1"/>
  <c r="O68" i="1"/>
  <c r="BN67" i="1"/>
  <c r="BL67" i="1"/>
  <c r="BA67" i="1"/>
  <c r="T67" i="1"/>
  <c r="O67" i="1"/>
  <c r="BN71" i="1"/>
  <c r="BL71" i="1"/>
  <c r="BJ71" i="1"/>
  <c r="BH71" i="1"/>
  <c r="BF71" i="1"/>
  <c r="BD71" i="1"/>
  <c r="BA71" i="1"/>
  <c r="T71" i="1"/>
  <c r="O71" i="1"/>
  <c r="BN65" i="1"/>
  <c r="BL65" i="1"/>
  <c r="BJ65" i="1"/>
  <c r="BH65" i="1"/>
  <c r="BF65" i="1"/>
  <c r="BD65" i="1"/>
  <c r="BA65" i="1"/>
  <c r="T65" i="1"/>
  <c r="O65" i="1"/>
  <c r="BA63" i="1"/>
  <c r="T63" i="1"/>
  <c r="O63" i="1"/>
  <c r="BA62" i="1"/>
  <c r="T62" i="1"/>
  <c r="O62" i="1"/>
  <c r="BN61" i="1"/>
  <c r="BL61" i="1"/>
  <c r="BA61" i="1"/>
  <c r="T61" i="1"/>
  <c r="O61" i="1"/>
  <c r="BA59" i="1"/>
  <c r="T59" i="1"/>
  <c r="O59" i="1"/>
  <c r="BN58" i="1"/>
  <c r="BL58" i="1"/>
  <c r="BJ58" i="1"/>
  <c r="BH58" i="1"/>
  <c r="BF58" i="1"/>
  <c r="BD58" i="1"/>
  <c r="BA58" i="1"/>
  <c r="T58" i="1"/>
  <c r="O58" i="1"/>
  <c r="BA57" i="1"/>
  <c r="T57" i="1"/>
  <c r="O57" i="1"/>
  <c r="BN56" i="1"/>
  <c r="BL56" i="1"/>
  <c r="BJ56" i="1"/>
  <c r="BH56" i="1"/>
  <c r="BF56" i="1"/>
  <c r="BD56" i="1"/>
  <c r="BA56" i="1"/>
  <c r="T56" i="1"/>
  <c r="O56" i="1"/>
  <c r="BN54" i="1"/>
  <c r="BL54" i="1"/>
  <c r="BA54" i="1"/>
  <c r="T54" i="1"/>
  <c r="O54" i="1"/>
  <c r="BN53" i="1"/>
  <c r="BL53" i="1"/>
  <c r="BA53" i="1"/>
  <c r="T53" i="1"/>
  <c r="O53" i="1"/>
  <c r="BA51" i="1"/>
  <c r="T51" i="1"/>
  <c r="O51" i="1"/>
  <c r="BN50" i="1"/>
  <c r="BL50" i="1"/>
  <c r="BJ50" i="1"/>
  <c r="BH50" i="1"/>
  <c r="BF50" i="1"/>
  <c r="BD50" i="1"/>
  <c r="BA50" i="1"/>
  <c r="T50" i="1"/>
  <c r="O50" i="1"/>
  <c r="BI49" i="1"/>
  <c r="BG49" i="1"/>
  <c r="BE49" i="1"/>
  <c r="BC49" i="1"/>
  <c r="AR49" i="1"/>
  <c r="AI39" i="1"/>
  <c r="AI49" i="1" s="1"/>
  <c r="AF49" i="1"/>
  <c r="BA48" i="1"/>
  <c r="T48" i="1"/>
  <c r="O48" i="1"/>
  <c r="BA47" i="1"/>
  <c r="T47" i="1"/>
  <c r="O47" i="1"/>
  <c r="BN40" i="1"/>
  <c r="BL40" i="1"/>
  <c r="BJ40" i="1"/>
  <c r="BH40" i="1"/>
  <c r="BF40" i="1"/>
  <c r="BD40" i="1"/>
  <c r="BA40" i="1"/>
  <c r="T40" i="1"/>
  <c r="O40" i="1"/>
  <c r="BA44" i="1"/>
  <c r="T44" i="1"/>
  <c r="O44" i="1"/>
  <c r="BA43" i="1"/>
  <c r="T43" i="1"/>
  <c r="O43" i="1"/>
  <c r="BA46" i="1"/>
  <c r="T46" i="1"/>
  <c r="O46" i="1"/>
  <c r="BA42" i="1"/>
  <c r="T42" i="1"/>
  <c r="O42" i="1"/>
  <c r="BN39" i="1"/>
  <c r="BL39" i="1"/>
  <c r="BJ39" i="1"/>
  <c r="BH39" i="1"/>
  <c r="BF39" i="1"/>
  <c r="BD39" i="1"/>
  <c r="T39" i="1"/>
  <c r="O39" i="1"/>
  <c r="BA11" i="1"/>
  <c r="T11" i="1"/>
  <c r="O11" i="1"/>
  <c r="BA9" i="1"/>
  <c r="T9" i="1"/>
  <c r="O9" i="1"/>
  <c r="BA14" i="1"/>
  <c r="T14" i="1"/>
  <c r="O14" i="1"/>
  <c r="BN13" i="1"/>
  <c r="BL13" i="1"/>
  <c r="BJ13" i="1"/>
  <c r="BH13" i="1"/>
  <c r="BF13" i="1"/>
  <c r="BD13" i="1"/>
  <c r="BA13" i="1"/>
  <c r="T13" i="1"/>
  <c r="O13" i="1"/>
  <c r="BN10" i="1"/>
  <c r="BL10" i="1"/>
  <c r="BA10" i="1"/>
  <c r="T10" i="1"/>
  <c r="O10" i="1"/>
  <c r="BA6" i="1"/>
  <c r="T6" i="1"/>
  <c r="O6" i="1"/>
  <c r="BN7" i="1"/>
  <c r="BL7" i="1"/>
  <c r="BJ7" i="1"/>
  <c r="BH7" i="1"/>
  <c r="BF7" i="1"/>
  <c r="BD7" i="1"/>
  <c r="BA7" i="1"/>
  <c r="T7" i="1"/>
  <c r="O7" i="1"/>
  <c r="BN36" i="1"/>
  <c r="BL36" i="1"/>
  <c r="BA36" i="1"/>
  <c r="BA37" i="1" s="1"/>
  <c r="T36" i="1"/>
  <c r="O36" i="1"/>
  <c r="BA25" i="1"/>
  <c r="T25" i="1"/>
  <c r="O25" i="1"/>
  <c r="BN27" i="1"/>
  <c r="BL27" i="1"/>
  <c r="BJ27" i="1"/>
  <c r="BH27" i="1"/>
  <c r="BF27" i="1"/>
  <c r="BD27" i="1"/>
  <c r="BA27" i="1"/>
  <c r="T27" i="1"/>
  <c r="O27" i="1"/>
  <c r="BN29" i="1"/>
  <c r="BL29" i="1"/>
  <c r="BJ29" i="1"/>
  <c r="BH29" i="1"/>
  <c r="BF29" i="1"/>
  <c r="BD29" i="1"/>
  <c r="BA29" i="1"/>
  <c r="T29" i="1"/>
  <c r="O29" i="1"/>
  <c r="BA23" i="1"/>
  <c r="T23" i="1"/>
  <c r="AS23" i="1" s="1"/>
  <c r="BA22" i="1"/>
  <c r="T22" i="1"/>
  <c r="O22" i="1"/>
  <c r="BN16" i="1"/>
  <c r="BL16" i="1"/>
  <c r="BJ16" i="1"/>
  <c r="BJ24" i="1" s="1"/>
  <c r="BH16" i="1"/>
  <c r="BH24" i="1" s="1"/>
  <c r="BF16" i="1"/>
  <c r="BF24" i="1" s="1"/>
  <c r="BD16" i="1"/>
  <c r="BD24" i="1" s="1"/>
  <c r="BA16" i="1"/>
  <c r="T16" i="1"/>
  <c r="O16" i="1"/>
  <c r="BA20" i="1"/>
  <c r="T20" i="1"/>
  <c r="O20" i="1"/>
  <c r="BA18" i="1"/>
  <c r="T18" i="1"/>
  <c r="O18" i="1"/>
  <c r="BN19" i="1"/>
  <c r="BL19" i="1"/>
  <c r="BA19" i="1"/>
  <c r="T19" i="1"/>
  <c r="O19" i="1"/>
  <c r="AR38" i="1"/>
  <c r="T31" i="1"/>
  <c r="O31" i="1"/>
  <c r="BN33" i="1"/>
  <c r="BL33" i="1"/>
  <c r="BJ33" i="1"/>
  <c r="BH33" i="1"/>
  <c r="BF33" i="1"/>
  <c r="BD33" i="1"/>
  <c r="T33" i="1"/>
  <c r="BA146" i="1" l="1"/>
  <c r="O166" i="1"/>
  <c r="U157" i="1"/>
  <c r="U150" i="1"/>
  <c r="U153" i="1"/>
  <c r="W153" i="1" s="1"/>
  <c r="U147" i="1"/>
  <c r="BD146" i="1"/>
  <c r="BL146" i="1"/>
  <c r="BF146" i="1"/>
  <c r="Z146" i="1"/>
  <c r="T146" i="1"/>
  <c r="BH146" i="1"/>
  <c r="AC146" i="1"/>
  <c r="T133" i="1"/>
  <c r="BA133" i="1"/>
  <c r="T103" i="1"/>
  <c r="O133" i="1"/>
  <c r="Z133" i="1"/>
  <c r="BA98" i="1"/>
  <c r="BA95" i="1"/>
  <c r="BA87" i="1"/>
  <c r="BA100" i="1"/>
  <c r="BA91" i="1"/>
  <c r="BA86" i="1"/>
  <c r="BA102" i="1"/>
  <c r="BA103" i="1" s="1"/>
  <c r="BD64" i="1"/>
  <c r="O103" i="1"/>
  <c r="BA92" i="1"/>
  <c r="BA94" i="1"/>
  <c r="BA99" i="1"/>
  <c r="BA101" i="1"/>
  <c r="BA90" i="1"/>
  <c r="BA88" i="1"/>
  <c r="BA96" i="1"/>
  <c r="AC103" i="1"/>
  <c r="BA64" i="1"/>
  <c r="BJ64" i="1"/>
  <c r="U25" i="1"/>
  <c r="BL64" i="1"/>
  <c r="O64" i="1"/>
  <c r="BF64" i="1"/>
  <c r="BN64" i="1"/>
  <c r="T64" i="1"/>
  <c r="BH64" i="1"/>
  <c r="U46" i="1"/>
  <c r="W46" i="1" s="1"/>
  <c r="U39" i="1"/>
  <c r="U42" i="1"/>
  <c r="W42" i="1" s="1"/>
  <c r="V85" i="1"/>
  <c r="U29" i="1"/>
  <c r="U27" i="1"/>
  <c r="W27" i="1" s="1"/>
  <c r="AB85" i="1"/>
  <c r="Z85" i="1"/>
  <c r="AD16" i="2"/>
  <c r="T37" i="1"/>
  <c r="U35" i="1"/>
  <c r="AS114" i="1"/>
  <c r="BB114" i="1" s="1"/>
  <c r="AS111" i="1"/>
  <c r="BB111" i="1" s="1"/>
  <c r="AS153" i="1"/>
  <c r="AG9" i="2"/>
  <c r="J16" i="2"/>
  <c r="AE16" i="2"/>
  <c r="W25" i="1"/>
  <c r="AG8" i="2"/>
  <c r="AG10" i="2"/>
  <c r="P16" i="2"/>
  <c r="AB16" i="2"/>
  <c r="I16" i="2"/>
  <c r="AB38" i="1"/>
  <c r="BH30" i="1"/>
  <c r="AS42" i="1"/>
  <c r="BB42" i="1" s="1"/>
  <c r="AS48" i="1"/>
  <c r="BB48" i="1" s="1"/>
  <c r="AS68" i="1"/>
  <c r="BB68" i="1" s="1"/>
  <c r="AS79" i="1"/>
  <c r="BB79" i="1" s="1"/>
  <c r="AS80" i="1"/>
  <c r="BB80" i="1" s="1"/>
  <c r="AS88" i="1"/>
  <c r="AS96" i="1"/>
  <c r="AC38" i="1"/>
  <c r="W164" i="1"/>
  <c r="AS90" i="1"/>
  <c r="AS108" i="1"/>
  <c r="BB108" i="1" s="1"/>
  <c r="AS123" i="1"/>
  <c r="BB123" i="1" s="1"/>
  <c r="AS148" i="1"/>
  <c r="BB148" i="1" s="1"/>
  <c r="AS27" i="1"/>
  <c r="K27" i="1" s="1"/>
  <c r="AS40" i="1"/>
  <c r="AS119" i="1"/>
  <c r="BB119" i="1" s="1"/>
  <c r="AS161" i="1"/>
  <c r="BB161" i="1" s="1"/>
  <c r="AR85" i="1"/>
  <c r="AS39" i="1"/>
  <c r="AS158" i="1"/>
  <c r="BB158" i="1" s="1"/>
  <c r="BN133" i="1"/>
  <c r="I187" i="1"/>
  <c r="AS22" i="1"/>
  <c r="K22" i="1" s="1"/>
  <c r="BD30" i="1"/>
  <c r="AS6" i="1"/>
  <c r="AS13" i="1"/>
  <c r="AS43" i="1"/>
  <c r="BB43" i="1" s="1"/>
  <c r="AS59" i="1"/>
  <c r="BB59" i="1" s="1"/>
  <c r="AS62" i="1"/>
  <c r="BB62" i="1" s="1"/>
  <c r="AS72" i="1"/>
  <c r="BB72" i="1" s="1"/>
  <c r="AS75" i="1"/>
  <c r="BB75" i="1" s="1"/>
  <c r="AS99" i="1"/>
  <c r="AS104" i="1"/>
  <c r="AS129" i="1"/>
  <c r="BB129" i="1" s="1"/>
  <c r="AS139" i="1"/>
  <c r="BB139" i="1" s="1"/>
  <c r="AS142" i="1"/>
  <c r="BB142" i="1" s="1"/>
  <c r="AS155" i="1"/>
  <c r="BB155" i="1" s="1"/>
  <c r="AS168" i="1"/>
  <c r="AS177" i="1"/>
  <c r="BB177" i="1" s="1"/>
  <c r="BF133" i="1"/>
  <c r="AS185" i="1"/>
  <c r="BB185" i="1" s="1"/>
  <c r="AS92" i="1"/>
  <c r="BB92" i="1" s="1"/>
  <c r="AS94" i="1"/>
  <c r="AS101" i="1"/>
  <c r="AS132" i="1"/>
  <c r="BB132" i="1" s="1"/>
  <c r="AS145" i="1"/>
  <c r="BB145" i="1" s="1"/>
  <c r="AS165" i="1"/>
  <c r="AS31" i="1"/>
  <c r="K31" i="1" s="1"/>
  <c r="AS18" i="1"/>
  <c r="BB18" i="1" s="1"/>
  <c r="BL133" i="1"/>
  <c r="AS16" i="1"/>
  <c r="AS7" i="1"/>
  <c r="BB7" i="1" s="1"/>
  <c r="AS11" i="1"/>
  <c r="AS47" i="1"/>
  <c r="BB47" i="1" s="1"/>
  <c r="AS58" i="1"/>
  <c r="BB58" i="1" s="1"/>
  <c r="AS83" i="1"/>
  <c r="BB83" i="1" s="1"/>
  <c r="AS91" i="1"/>
  <c r="AS87" i="1"/>
  <c r="AS98" i="1"/>
  <c r="AS162" i="1"/>
  <c r="AS181" i="1"/>
  <c r="BB181" i="1" s="1"/>
  <c r="BA156" i="1"/>
  <c r="AS25" i="1"/>
  <c r="K25" i="1" s="1"/>
  <c r="AS36" i="1"/>
  <c r="K35" i="1" s="1"/>
  <c r="U116" i="1"/>
  <c r="W116" i="1" s="1"/>
  <c r="AS116" i="1"/>
  <c r="AS150" i="1"/>
  <c r="W150" i="1"/>
  <c r="AR157" i="1"/>
  <c r="AR166" i="1" s="1"/>
  <c r="AL157" i="1"/>
  <c r="AL166" i="1" s="1"/>
  <c r="BF30" i="1"/>
  <c r="AS14" i="1"/>
  <c r="BB14" i="1" s="1"/>
  <c r="AS74" i="1"/>
  <c r="AS100" i="1"/>
  <c r="T120" i="1"/>
  <c r="T112" i="1"/>
  <c r="AS105" i="1"/>
  <c r="BB105" i="1" s="1"/>
  <c r="AS126" i="1"/>
  <c r="BB126" i="1" s="1"/>
  <c r="AS135" i="1"/>
  <c r="BB135" i="1" s="1"/>
  <c r="AS169" i="1"/>
  <c r="BB169" i="1" s="1"/>
  <c r="BA186" i="1"/>
  <c r="U53" i="1"/>
  <c r="W53" i="1" s="1"/>
  <c r="AS53" i="1"/>
  <c r="BB53" i="1" s="1"/>
  <c r="AS113" i="1"/>
  <c r="U113" i="1"/>
  <c r="U134" i="1"/>
  <c r="AS134" i="1"/>
  <c r="BB134" i="1" s="1"/>
  <c r="T30" i="1"/>
  <c r="BJ133" i="1"/>
  <c r="T186" i="1"/>
  <c r="AE38" i="1"/>
  <c r="AS141" i="1"/>
  <c r="U141" i="1"/>
  <c r="AS164" i="1"/>
  <c r="K164" i="1" s="1"/>
  <c r="U172" i="1"/>
  <c r="W172" i="1" s="1"/>
  <c r="AS172" i="1"/>
  <c r="BB172" i="1" s="1"/>
  <c r="O186" i="1"/>
  <c r="AS176" i="1"/>
  <c r="BB176" i="1" s="1"/>
  <c r="U176" i="1"/>
  <c r="W176" i="1" s="1"/>
  <c r="BH133" i="1"/>
  <c r="T175" i="1"/>
  <c r="AS167" i="1"/>
  <c r="BB167" i="1" s="1"/>
  <c r="U167" i="1"/>
  <c r="AS180" i="1"/>
  <c r="BB180" i="1" s="1"/>
  <c r="U180" i="1"/>
  <c r="W180" i="1" s="1"/>
  <c r="U67" i="1"/>
  <c r="W67" i="1" s="1"/>
  <c r="AS67" i="1"/>
  <c r="AS118" i="1"/>
  <c r="U118" i="1"/>
  <c r="W118" i="1" s="1"/>
  <c r="U110" i="1"/>
  <c r="W110" i="1" s="1"/>
  <c r="AS110" i="1"/>
  <c r="AS128" i="1"/>
  <c r="U128" i="1"/>
  <c r="AO157" i="1"/>
  <c r="AO166" i="1" s="1"/>
  <c r="AS46" i="1"/>
  <c r="BB46" i="1" s="1"/>
  <c r="AS51" i="1"/>
  <c r="BB51" i="1" s="1"/>
  <c r="AS54" i="1"/>
  <c r="BA73" i="1"/>
  <c r="AS69" i="1"/>
  <c r="BB69" i="1" s="1"/>
  <c r="AS76" i="1"/>
  <c r="BB76" i="1" s="1"/>
  <c r="AS86" i="1"/>
  <c r="AS95" i="1"/>
  <c r="AS102" i="1"/>
  <c r="BD133" i="1"/>
  <c r="AS138" i="1"/>
  <c r="BB138" i="1" s="1"/>
  <c r="AS154" i="1"/>
  <c r="BB154" i="1" s="1"/>
  <c r="AS174" i="1"/>
  <c r="U137" i="1"/>
  <c r="W137" i="1" s="1"/>
  <c r="AS137" i="1"/>
  <c r="BB137" i="1" s="1"/>
  <c r="O175" i="1"/>
  <c r="AS170" i="1"/>
  <c r="BB170" i="1" s="1"/>
  <c r="BL24" i="1"/>
  <c r="AS9" i="1"/>
  <c r="BB9" i="1" s="1"/>
  <c r="AS50" i="1"/>
  <c r="AS57" i="1"/>
  <c r="BB57" i="1" s="1"/>
  <c r="AS71" i="1"/>
  <c r="AS82" i="1"/>
  <c r="U107" i="1"/>
  <c r="W107" i="1" s="1"/>
  <c r="AS107" i="1"/>
  <c r="U125" i="1"/>
  <c r="AS125" i="1"/>
  <c r="AS131" i="1"/>
  <c r="U131" i="1"/>
  <c r="W131" i="1" s="1"/>
  <c r="AS144" i="1"/>
  <c r="BB144" i="1" s="1"/>
  <c r="U144" i="1"/>
  <c r="W144" i="1" s="1"/>
  <c r="AS157" i="1"/>
  <c r="AS19" i="1"/>
  <c r="AS20" i="1"/>
  <c r="BB20" i="1" s="1"/>
  <c r="BJ30" i="1"/>
  <c r="AS10" i="1"/>
  <c r="BB10" i="1" s="1"/>
  <c r="AS44" i="1"/>
  <c r="BB44" i="1" s="1"/>
  <c r="AS56" i="1"/>
  <c r="AS61" i="1"/>
  <c r="AS63" i="1"/>
  <c r="BB63" i="1" s="1"/>
  <c r="AS65" i="1"/>
  <c r="AS78" i="1"/>
  <c r="T156" i="1"/>
  <c r="AS147" i="1"/>
  <c r="AS159" i="1"/>
  <c r="BB159" i="1" s="1"/>
  <c r="AS178" i="1"/>
  <c r="BB178" i="1" s="1"/>
  <c r="AS184" i="1"/>
  <c r="BB184" i="1" s="1"/>
  <c r="AS122" i="1"/>
  <c r="U122" i="1"/>
  <c r="AS151" i="1"/>
  <c r="O156" i="1"/>
  <c r="AS183" i="1"/>
  <c r="U183" i="1"/>
  <c r="W183" i="1" s="1"/>
  <c r="AS29" i="1"/>
  <c r="K29" i="1" s="1"/>
  <c r="T84" i="1"/>
  <c r="AS173" i="1"/>
  <c r="BB173" i="1" s="1"/>
  <c r="BA175" i="1"/>
  <c r="U18" i="1"/>
  <c r="W18" i="1" s="1"/>
  <c r="U22" i="1"/>
  <c r="W22" i="1" s="1"/>
  <c r="T24" i="1"/>
  <c r="U98" i="1"/>
  <c r="W98" i="1" s="1"/>
  <c r="U16" i="1"/>
  <c r="O24" i="1"/>
  <c r="BA24" i="1"/>
  <c r="BN24" i="1"/>
  <c r="BN30" i="1"/>
  <c r="W40" i="1"/>
  <c r="U90" i="1"/>
  <c r="AH38" i="1"/>
  <c r="U86" i="1"/>
  <c r="V15" i="1"/>
  <c r="V38" i="1" s="1"/>
  <c r="BL30" i="1"/>
  <c r="Y85" i="1"/>
  <c r="U9" i="1"/>
  <c r="W9" i="1" s="1"/>
  <c r="U50" i="1"/>
  <c r="U94" i="1"/>
  <c r="BA49" i="1"/>
  <c r="T73" i="1"/>
  <c r="U71" i="1"/>
  <c r="W71" i="1" s="1"/>
  <c r="U82" i="1"/>
  <c r="W82" i="1" s="1"/>
  <c r="U56" i="1"/>
  <c r="O73" i="1"/>
  <c r="U65" i="1"/>
  <c r="T49" i="1"/>
  <c r="U61" i="1"/>
  <c r="W61" i="1" s="1"/>
  <c r="U78" i="1"/>
  <c r="W78" i="1" s="1"/>
  <c r="O49" i="1"/>
  <c r="BA15" i="1"/>
  <c r="BA120" i="1"/>
  <c r="BA112" i="1"/>
  <c r="O84" i="1"/>
  <c r="U74" i="1"/>
  <c r="BA30" i="1"/>
  <c r="T15" i="1"/>
  <c r="O15" i="1"/>
  <c r="U6" i="1"/>
  <c r="U13" i="1"/>
  <c r="W13" i="1" s="1"/>
  <c r="O120" i="1"/>
  <c r="U104" i="1"/>
  <c r="O112" i="1"/>
  <c r="Z6" i="1"/>
  <c r="Z15" i="1" s="1"/>
  <c r="Z38" i="1" s="1"/>
  <c r="Y15" i="1"/>
  <c r="Y38" i="1" s="1"/>
  <c r="O30" i="1"/>
  <c r="BN49" i="1"/>
  <c r="R121" i="1"/>
  <c r="AH121" i="1"/>
  <c r="AY121" i="1"/>
  <c r="AY187" i="1" s="1"/>
  <c r="BL156" i="1"/>
  <c r="AP121" i="1"/>
  <c r="AP187" i="1" s="1"/>
  <c r="AZ121" i="1"/>
  <c r="AZ187" i="1" s="1"/>
  <c r="S121" i="1"/>
  <c r="BH49" i="1"/>
  <c r="BJ73" i="1"/>
  <c r="BJ85" i="1" s="1"/>
  <c r="BL49" i="1"/>
  <c r="BK85" i="1"/>
  <c r="BN156" i="1"/>
  <c r="AM121" i="1"/>
  <c r="AM187" i="1" s="1"/>
  <c r="AK121" i="1"/>
  <c r="AK187" i="1" s="1"/>
  <c r="AD121" i="1"/>
  <c r="AD187" i="1" s="1"/>
  <c r="AV121" i="1"/>
  <c r="AV187" i="1" s="1"/>
  <c r="BD186" i="1"/>
  <c r="BF49" i="1"/>
  <c r="BL73" i="1"/>
  <c r="BL85" i="1" s="1"/>
  <c r="BE85" i="1"/>
  <c r="N121" i="1"/>
  <c r="AN121" i="1"/>
  <c r="AN187" i="1" s="1"/>
  <c r="BM85" i="1"/>
  <c r="BF73" i="1"/>
  <c r="BF85" i="1" s="1"/>
  <c r="L121" i="1"/>
  <c r="AA121" i="1"/>
  <c r="AA187" i="1" s="1"/>
  <c r="AU121" i="1"/>
  <c r="AU187" i="1" s="1"/>
  <c r="BI85" i="1"/>
  <c r="BD73" i="1"/>
  <c r="BD85" i="1" s="1"/>
  <c r="BJ175" i="1"/>
  <c r="AQ121" i="1"/>
  <c r="AQ187" i="1" s="1"/>
  <c r="BD166" i="1"/>
  <c r="BH175" i="1"/>
  <c r="AJ121" i="1"/>
  <c r="AJ187" i="1" s="1"/>
  <c r="BF156" i="1"/>
  <c r="BN73" i="1"/>
  <c r="BN85" i="1" s="1"/>
  <c r="BD156" i="1"/>
  <c r="BD49" i="1"/>
  <c r="BG85" i="1"/>
  <c r="M121" i="1"/>
  <c r="BJ166" i="1"/>
  <c r="BN175" i="1"/>
  <c r="BJ186" i="1"/>
  <c r="F16" i="2"/>
  <c r="X16" i="2"/>
  <c r="M16" i="2"/>
  <c r="Y16" i="2"/>
  <c r="AF16" i="2"/>
  <c r="AG16" i="2" s="1"/>
  <c r="G16" i="2"/>
  <c r="AR113" i="1"/>
  <c r="AO113" i="1"/>
  <c r="AL121" i="1"/>
  <c r="BJ49" i="1"/>
  <c r="BH73" i="1"/>
  <c r="BH85" i="1" s="1"/>
  <c r="P121" i="1"/>
  <c r="AG121" i="1"/>
  <c r="AG187" i="1" s="1"/>
  <c r="AX121" i="1"/>
  <c r="AX187" i="1" s="1"/>
  <c r="BJ156" i="1"/>
  <c r="BF166" i="1"/>
  <c r="BD175" i="1"/>
  <c r="AE121" i="1"/>
  <c r="AW121" i="1"/>
  <c r="AW187" i="1" s="1"/>
  <c r="BH156" i="1"/>
  <c r="BN186" i="1"/>
  <c r="BL186" i="1"/>
  <c r="AI121" i="1"/>
  <c r="BJ120" i="1"/>
  <c r="BJ121" i="1" s="1"/>
  <c r="X121" i="1"/>
  <c r="X187" i="1" s="1"/>
  <c r="AT121" i="1"/>
  <c r="AT187" i="1" s="1"/>
  <c r="BN166" i="1"/>
  <c r="BL175" i="1"/>
  <c r="BH186" i="1"/>
  <c r="BA84" i="1"/>
  <c r="BL166" i="1"/>
  <c r="BF186" i="1"/>
  <c r="BC85" i="1"/>
  <c r="Q121" i="1"/>
  <c r="BH166" i="1"/>
  <c r="BF175" i="1"/>
  <c r="Z175" i="1"/>
  <c r="Z156" i="1"/>
  <c r="AC186" i="1"/>
  <c r="BH120" i="1"/>
  <c r="BH121" i="1" s="1"/>
  <c r="J175" i="1"/>
  <c r="J187" i="1" s="1"/>
  <c r="BF120" i="1"/>
  <c r="BF121" i="1" s="1"/>
  <c r="BN120" i="1"/>
  <c r="BN121" i="1" s="1"/>
  <c r="BD90" i="1"/>
  <c r="BD120" i="1"/>
  <c r="BD121" i="1" s="1"/>
  <c r="BL120" i="1"/>
  <c r="BL121" i="1" s="1"/>
  <c r="BB98" i="1" l="1"/>
  <c r="BB157" i="1"/>
  <c r="K157" i="1"/>
  <c r="W157" i="1"/>
  <c r="U166" i="1"/>
  <c r="BB91" i="1"/>
  <c r="W166" i="1"/>
  <c r="AS166" i="1"/>
  <c r="BB162" i="1"/>
  <c r="K161" i="1"/>
  <c r="K150" i="1"/>
  <c r="BB147" i="1"/>
  <c r="K147" i="1"/>
  <c r="BB153" i="1"/>
  <c r="K153" i="1"/>
  <c r="BB101" i="1"/>
  <c r="U146" i="1"/>
  <c r="BB96" i="1"/>
  <c r="BA85" i="1"/>
  <c r="K122" i="1"/>
  <c r="BB102" i="1"/>
  <c r="BB103" i="1" s="1"/>
  <c r="K128" i="1"/>
  <c r="K131" i="1"/>
  <c r="BB88" i="1"/>
  <c r="BB87" i="1"/>
  <c r="BB95" i="1"/>
  <c r="BB100" i="1"/>
  <c r="W122" i="1"/>
  <c r="U133" i="1"/>
  <c r="AS84" i="1"/>
  <c r="BB99" i="1"/>
  <c r="BB90" i="1"/>
  <c r="W90" i="1"/>
  <c r="U103" i="1"/>
  <c r="W50" i="1"/>
  <c r="U64" i="1"/>
  <c r="AS64" i="1"/>
  <c r="U49" i="1"/>
  <c r="AS112" i="1"/>
  <c r="BB25" i="1"/>
  <c r="BB27" i="1"/>
  <c r="K13" i="1"/>
  <c r="BB13" i="1"/>
  <c r="BB31" i="1"/>
  <c r="K30" i="1"/>
  <c r="L187" i="1"/>
  <c r="U37" i="1"/>
  <c r="W35" i="1"/>
  <c r="W37" i="1" s="1"/>
  <c r="BB128" i="1"/>
  <c r="K183" i="1"/>
  <c r="P187" i="1"/>
  <c r="BB183" i="1"/>
  <c r="BB186" i="1" s="1"/>
  <c r="K125" i="1"/>
  <c r="BB131" i="1"/>
  <c r="BB122" i="1"/>
  <c r="AS120" i="1"/>
  <c r="K141" i="1"/>
  <c r="M187" i="1"/>
  <c r="BB22" i="1"/>
  <c r="BB125" i="1"/>
  <c r="K144" i="1"/>
  <c r="K137" i="1"/>
  <c r="AS49" i="1"/>
  <c r="N187" i="1"/>
  <c r="K180" i="1"/>
  <c r="S187" i="1"/>
  <c r="Q187" i="1"/>
  <c r="BB151" i="1"/>
  <c r="R187" i="1"/>
  <c r="BB36" i="1"/>
  <c r="AS30" i="1"/>
  <c r="AS24" i="1"/>
  <c r="T38" i="1"/>
  <c r="K18" i="1"/>
  <c r="BB19" i="1"/>
  <c r="AS73" i="1"/>
  <c r="AS156" i="1"/>
  <c r="AS175" i="1"/>
  <c r="W134" i="1"/>
  <c r="BB141" i="1"/>
  <c r="BB146" i="1" s="1"/>
  <c r="AS15" i="1"/>
  <c r="U15" i="1"/>
  <c r="AE187" i="1"/>
  <c r="K134" i="1"/>
  <c r="AS186" i="1"/>
  <c r="W125" i="1"/>
  <c r="AH187" i="1"/>
  <c r="K176" i="1"/>
  <c r="U156" i="1"/>
  <c r="W151" i="1"/>
  <c r="W128" i="1"/>
  <c r="U175" i="1"/>
  <c r="W167" i="1"/>
  <c r="BB174" i="1"/>
  <c r="K172" i="1"/>
  <c r="BB168" i="1"/>
  <c r="K167" i="1"/>
  <c r="BB164" i="1"/>
  <c r="BB165" i="1"/>
  <c r="BB150" i="1"/>
  <c r="BB16" i="1"/>
  <c r="K16" i="1"/>
  <c r="BB6" i="1"/>
  <c r="K6" i="1"/>
  <c r="BB50" i="1"/>
  <c r="K50" i="1"/>
  <c r="BB94" i="1"/>
  <c r="K94" i="1"/>
  <c r="BB67" i="1"/>
  <c r="K67" i="1"/>
  <c r="U84" i="1"/>
  <c r="W74" i="1"/>
  <c r="W84" i="1" s="1"/>
  <c r="W56" i="1"/>
  <c r="BB118" i="1"/>
  <c r="K118" i="1"/>
  <c r="BB61" i="1"/>
  <c r="K61" i="1"/>
  <c r="BB78" i="1"/>
  <c r="K78" i="1"/>
  <c r="W94" i="1"/>
  <c r="K90" i="1"/>
  <c r="U120" i="1"/>
  <c r="W113" i="1"/>
  <c r="W120" i="1" s="1"/>
  <c r="K56" i="1"/>
  <c r="O85" i="1"/>
  <c r="BB40" i="1"/>
  <c r="BB107" i="1"/>
  <c r="K107" i="1"/>
  <c r="U73" i="1"/>
  <c r="W65" i="1"/>
  <c r="W73" i="1" s="1"/>
  <c r="U24" i="1"/>
  <c r="W16" i="1"/>
  <c r="W24" i="1" s="1"/>
  <c r="BB39" i="1"/>
  <c r="K49" i="1"/>
  <c r="BB74" i="1"/>
  <c r="K74" i="1"/>
  <c r="U112" i="1"/>
  <c r="W104" i="1"/>
  <c r="W112" i="1" s="1"/>
  <c r="W86" i="1"/>
  <c r="T85" i="1"/>
  <c r="BB116" i="1"/>
  <c r="K116" i="1"/>
  <c r="BB104" i="1"/>
  <c r="K104" i="1"/>
  <c r="W39" i="1"/>
  <c r="W49" i="1" s="1"/>
  <c r="BB82" i="1"/>
  <c r="K82" i="1"/>
  <c r="K98" i="1"/>
  <c r="BA38" i="1"/>
  <c r="BB113" i="1"/>
  <c r="K113" i="1"/>
  <c r="BB110" i="1"/>
  <c r="K110" i="1"/>
  <c r="W6" i="1"/>
  <c r="W15" i="1" s="1"/>
  <c r="AO120" i="1"/>
  <c r="AO121" i="1" s="1"/>
  <c r="AR120" i="1"/>
  <c r="AR121" i="1" s="1"/>
  <c r="AF120" i="1"/>
  <c r="AF121" i="1" s="1"/>
  <c r="BB86" i="1"/>
  <c r="K86" i="1"/>
  <c r="BB65" i="1"/>
  <c r="K65" i="1"/>
  <c r="AI73" i="1"/>
  <c r="AI85" i="1" s="1"/>
  <c r="AO73" i="1"/>
  <c r="AO85" i="1" s="1"/>
  <c r="AL73" i="1"/>
  <c r="AL85" i="1" s="1"/>
  <c r="BB71" i="1"/>
  <c r="K71" i="1"/>
  <c r="BB54" i="1"/>
  <c r="K53" i="1"/>
  <c r="W29" i="1"/>
  <c r="W30" i="1" s="1"/>
  <c r="U30" i="1"/>
  <c r="BB29" i="1"/>
  <c r="BB11" i="1"/>
  <c r="K9" i="1"/>
  <c r="BB56" i="1"/>
  <c r="O121" i="1"/>
  <c r="BB23" i="1"/>
  <c r="U186" i="1"/>
  <c r="T121" i="1"/>
  <c r="V121" i="1"/>
  <c r="BA121" i="1"/>
  <c r="AC49" i="1"/>
  <c r="AC156" i="1"/>
  <c r="Y121" i="1"/>
  <c r="Z121" i="1"/>
  <c r="Z186" i="1"/>
  <c r="AC120" i="1"/>
  <c r="K166" i="1" l="1"/>
  <c r="BB166" i="1"/>
  <c r="K146" i="1"/>
  <c r="K133" i="1"/>
  <c r="BB133" i="1"/>
  <c r="W133" i="1"/>
  <c r="K103" i="1"/>
  <c r="K156" i="1"/>
  <c r="AS133" i="1"/>
  <c r="W103" i="1"/>
  <c r="BB49" i="1"/>
  <c r="K64" i="1"/>
  <c r="BB64" i="1"/>
  <c r="W64" i="1"/>
  <c r="AS103" i="1"/>
  <c r="U121" i="1"/>
  <c r="AS85" i="1"/>
  <c r="Y187" i="1"/>
  <c r="BB15" i="1"/>
  <c r="AF187" i="1"/>
  <c r="BB24" i="1"/>
  <c r="BB156" i="1"/>
  <c r="K186" i="1"/>
  <c r="AS146" i="1"/>
  <c r="V187" i="1"/>
  <c r="AR187" i="1"/>
  <c r="AL187" i="1"/>
  <c r="K73" i="1"/>
  <c r="BB30" i="1"/>
  <c r="BA187" i="1"/>
  <c r="T187" i="1"/>
  <c r="K24" i="1"/>
  <c r="AS121" i="1"/>
  <c r="BB73" i="1"/>
  <c r="Z187" i="1"/>
  <c r="U85" i="1"/>
  <c r="AI187" i="1"/>
  <c r="AO187" i="1"/>
  <c r="BB120" i="1"/>
  <c r="K120" i="1"/>
  <c r="K112" i="1"/>
  <c r="BB84" i="1"/>
  <c r="K175" i="1"/>
  <c r="BB175" i="1"/>
  <c r="W38" i="1"/>
  <c r="K15" i="1"/>
  <c r="U38" i="1"/>
  <c r="K84" i="1"/>
  <c r="BB112" i="1"/>
  <c r="W85" i="1"/>
  <c r="AC84" i="1"/>
  <c r="AC85" i="1" s="1"/>
  <c r="W141" i="1"/>
  <c r="W146" i="1" s="1"/>
  <c r="W186" i="1"/>
  <c r="W121" i="1"/>
  <c r="W175" i="1"/>
  <c r="W156" i="1"/>
  <c r="AC121" i="1"/>
  <c r="AB121" i="1"/>
  <c r="AB187" i="1" s="1"/>
  <c r="K85" i="1" l="1"/>
  <c r="BB85" i="1"/>
  <c r="W187" i="1"/>
  <c r="AC187" i="1"/>
  <c r="U187" i="1"/>
  <c r="K121" i="1"/>
  <c r="BB121" i="1"/>
  <c r="O33" i="1"/>
  <c r="AS33" i="1" l="1"/>
  <c r="BB33" i="1" s="1"/>
  <c r="O37" i="1"/>
  <c r="AS37" i="1" s="1"/>
  <c r="BB37" i="1" l="1"/>
  <c r="BB38" i="1" s="1"/>
  <c r="BB187" i="1" s="1"/>
  <c r="K33" i="1"/>
  <c r="K37" i="1" s="1"/>
  <c r="K38" i="1" s="1"/>
  <c r="K187" i="1" s="1"/>
  <c r="O38" i="1"/>
  <c r="AS38" i="1" l="1"/>
  <c r="O187" i="1"/>
  <c r="AS187" i="1" s="1"/>
  <c r="BC37" i="1"/>
  <c r="BC38" i="1" s="1"/>
  <c r="BC187" i="1" s="1"/>
  <c r="BD37" i="1" l="1"/>
  <c r="BD38" i="1" s="1"/>
  <c r="BD187" i="1" s="1"/>
  <c r="BE37" i="1" l="1"/>
  <c r="BF37" i="1" s="1"/>
  <c r="BG37" i="1" s="1"/>
  <c r="BG38" i="1" s="1"/>
  <c r="BG187" i="1" s="1"/>
  <c r="BE38" i="1" l="1"/>
  <c r="BE187" i="1" s="1"/>
  <c r="BF38" i="1"/>
  <c r="BF187" i="1" s="1"/>
  <c r="BH37" i="1"/>
  <c r="BI37" i="1" s="1"/>
  <c r="BI38" i="1" s="1"/>
  <c r="BI187" i="1" s="1"/>
  <c r="BH38" i="1" l="1"/>
  <c r="BH187" i="1" s="1"/>
  <c r="BJ37" i="1"/>
  <c r="BJ38" i="1" l="1"/>
  <c r="BJ187" i="1" s="1"/>
  <c r="BK37" i="1"/>
  <c r="BL37" i="1" s="1"/>
  <c r="BL38" i="1" s="1"/>
  <c r="BL187" i="1" s="1"/>
  <c r="BM37" i="1" l="1"/>
  <c r="BN37" i="1" s="1"/>
  <c r="BN38" i="1" s="1"/>
  <c r="BN187" i="1" s="1"/>
</calcChain>
</file>

<file path=xl/comments1.xml><?xml version="1.0" encoding="utf-8"?>
<comments xmlns="http://schemas.openxmlformats.org/spreadsheetml/2006/main">
  <authors>
    <author>Smart</author>
    <author>HR9</author>
  </authors>
  <commentList>
    <comment ref="X31" authorId="0">
      <text>
        <r>
          <rPr>
            <b/>
            <sz val="9"/>
            <color indexed="81"/>
            <rFont val="Tahoma"/>
            <family val="2"/>
          </rPr>
          <t xml:space="preserve">Smart:
นิรัชญา ศรีโสภา
จุไร พวงสมบัติ
เสาวรส ฉันทธรรมสกุล
รตนาฎ พิลาชัย
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>Smart:</t>
        </r>
        <r>
          <rPr>
            <sz val="9"/>
            <color indexed="81"/>
            <rFont val="Tahoma"/>
            <family val="2"/>
          </rPr>
          <t xml:space="preserve">
ษมากร ปรารถนารักษ์
โสภิต จำปาศักดิ์
ศรีนวล สิทธิราช</t>
        </r>
      </text>
    </comment>
    <comment ref="BK33" authorId="1">
      <text>
        <r>
          <rPr>
            <b/>
            <sz val="9"/>
            <color indexed="81"/>
            <rFont val="Tahoma"/>
            <family val="2"/>
          </rPr>
          <t>HR9:</t>
        </r>
        <r>
          <rPr>
            <sz val="9"/>
            <color indexed="81"/>
            <rFont val="Tahoma"/>
            <family val="2"/>
          </rPr>
          <t xml:space="preserve">
ข้อมูลบริการ รพท.พิจิตร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Smart:</t>
        </r>
        <r>
          <rPr>
            <sz val="9"/>
            <color indexed="81"/>
            <rFont val="Tahoma"/>
            <family val="2"/>
          </rPr>
          <t xml:space="preserve">
เยาวมาศ จินตวง
อรพิน วรรณกูล
นรี อารีรักษ์</t>
        </r>
      </text>
    </comment>
    <comment ref="P42" authorId="1">
      <text>
        <r>
          <rPr>
            <b/>
            <sz val="9"/>
            <color indexed="81"/>
            <rFont val="Tahoma"/>
            <family val="2"/>
          </rPr>
          <t>HR9:</t>
        </r>
        <r>
          <rPr>
            <sz val="9"/>
            <color indexed="81"/>
            <rFont val="Tahoma"/>
            <family val="2"/>
          </rPr>
          <t xml:space="preserve">
เติม1</t>
        </r>
      </text>
    </comment>
    <comment ref="P126" authorId="1">
      <text>
        <r>
          <rPr>
            <b/>
            <sz val="9"/>
            <color indexed="81"/>
            <rFont val="Tahoma"/>
            <family val="2"/>
          </rPr>
          <t>HR9:</t>
        </r>
        <r>
          <rPr>
            <sz val="9"/>
            <color indexed="81"/>
            <rFont val="Tahoma"/>
            <family val="2"/>
          </rPr>
          <t xml:space="preserve">
เติม1</t>
        </r>
      </text>
    </comment>
  </commentList>
</comments>
</file>

<file path=xl/sharedStrings.xml><?xml version="1.0" encoding="utf-8"?>
<sst xmlns="http://schemas.openxmlformats.org/spreadsheetml/2006/main" count="531" uniqueCount="340">
  <si>
    <t>บุคลากรสายสนับสนุน</t>
  </si>
  <si>
    <t>วันที่ 10 มิถุนายน 2559</t>
  </si>
  <si>
    <t>อัตรากำลัง นวก./จพ.สาธารณสุข</t>
  </si>
  <si>
    <t>อัตรากำลังพยาบาลวิชาชีพ</t>
  </si>
  <si>
    <t>อัตรากำลังจพ./นวก.ทันตะ</t>
  </si>
  <si>
    <t>อัตรากำลังแพทย์แผนไทย</t>
  </si>
  <si>
    <t>อัตรากำลังแพทย์เวชศาสตร์ครอบครัว</t>
  </si>
  <si>
    <t>อัตรากำลังนักกายภาพบำบัด</t>
  </si>
  <si>
    <t>ชื่อ หน่วยบริการ</t>
  </si>
  <si>
    <t>อำเภอ</t>
  </si>
  <si>
    <t>จำนวน
ปชก.
ที่รับผิดชอบ</t>
  </si>
  <si>
    <t>ปชก.รวม</t>
  </si>
  <si>
    <t>ผลรวมบุคลากรสายวิชาชีพCluster</t>
  </si>
  <si>
    <t>จพ.สาธารณสุข</t>
  </si>
  <si>
    <t>นวก.สาธารณสุข</t>
  </si>
  <si>
    <t>กรอบ นวก./จพ 1 :1250</t>
  </si>
  <si>
    <t xml:space="preserve"> +ขาด /  - เกิน จากกรอบ</t>
  </si>
  <si>
    <t>กรอบ  1 :10000</t>
  </si>
  <si>
    <t>ผลรวมสายวิชาชีพทั้งหมด</t>
  </si>
  <si>
    <t>ธุรการ/บันทึกข้อมูล/เวชระเบียน/นวก.คอมฯ</t>
  </si>
  <si>
    <t>ผู้ช่วยเหลือคนไข้(ทันตกรรม)</t>
  </si>
  <si>
    <t>พนักงานช่วยเหลือคนไข้(พยาบาล)</t>
  </si>
  <si>
    <t>ผู้ช่วยแพทย์แผนไทย</t>
  </si>
  <si>
    <t>พนักงานทั่วไป</t>
  </si>
  <si>
    <t>พนักงานบริการ</t>
  </si>
  <si>
    <t>แม่บ้าน</t>
  </si>
  <si>
    <t>ผลรวมสายสนับสนุนทั้งหมด</t>
  </si>
  <si>
    <t>บุคลากรรวม</t>
  </si>
  <si>
    <t>OP
ปี 2558</t>
  </si>
  <si>
    <t>Total
OP 2558</t>
  </si>
  <si>
    <t>OP</t>
  </si>
  <si>
    <t>Total
OP</t>
  </si>
  <si>
    <t>PP
ปี 2558</t>
  </si>
  <si>
    <t>Total PP2558</t>
  </si>
  <si>
    <t>PP</t>
  </si>
  <si>
    <t>Total PP</t>
  </si>
  <si>
    <t>DM</t>
  </si>
  <si>
    <t>จำนวน DM</t>
  </si>
  <si>
    <t>จำนวน HT</t>
  </si>
  <si>
    <t>ขรก</t>
  </si>
  <si>
    <t>พกส</t>
  </si>
  <si>
    <t>ลจ.ปจ</t>
  </si>
  <si>
    <t>รวม</t>
  </si>
  <si>
    <t>ลจ.ชค</t>
  </si>
  <si>
    <t>ลจ.เหมา</t>
  </si>
  <si>
    <t>เมือง</t>
  </si>
  <si>
    <t>วังทรายพูน</t>
  </si>
  <si>
    <t>โพธิ์ประทับช้าง</t>
  </si>
  <si>
    <t xml:space="preserve">  11456  ตะพานหิน รพร.(เวชกรรม)</t>
  </si>
  <si>
    <t>ตะพานหิน</t>
  </si>
  <si>
    <t>  07652 ทับหมัน รพ.สต.</t>
  </si>
  <si>
    <t>บางมูลนาก</t>
  </si>
  <si>
    <t>  07653 บางไผ่ รพ.สต.</t>
  </si>
  <si>
    <t>  07654 บ้านห้วยคต รพ.สต.</t>
  </si>
  <si>
    <t>  07659 ภูมิ รพ.สต.</t>
  </si>
  <si>
    <t>  07660 วังกรด รพ.สต.</t>
  </si>
  <si>
    <t>  07661 ห้วยเขน รพ.สต.</t>
  </si>
  <si>
    <t>  07662 วังตะกู รพ.สต.</t>
  </si>
  <si>
    <t>  07663 ลำปะดา รพ.สต.</t>
  </si>
  <si>
    <t>  07664 ลำประดาเหนือ ต.ลำประดา รพ.สต.</t>
  </si>
  <si>
    <t>  11261 รพ.โพทะเล</t>
  </si>
  <si>
    <t>โพทะเล</t>
  </si>
  <si>
    <t>  07666 ทะนง รพ.สต.</t>
  </si>
  <si>
    <t xml:space="preserve">  07665 ท้ายน้ำ รพ.สต.</t>
  </si>
  <si>
    <t>  07670 ท่าเสา รพ.สต.</t>
  </si>
  <si>
    <t>  07669 ต.ท่าขมิ้น รพ.สต.</t>
  </si>
  <si>
    <t>  07667 ท่าบัว รพ.สต.</t>
  </si>
  <si>
    <t>  07674 วัดขวาง รพ.สต.</t>
  </si>
  <si>
    <t>  07668 ทุ่งน้อย ต.ทุ่งน้อย รพ.สต.</t>
  </si>
  <si>
    <t>  07673 บ้านน้อย รพ.สต.</t>
  </si>
  <si>
    <t>  07671 บางคลาน รพ.สต.</t>
  </si>
  <si>
    <t>  07672 ท่านั่ง รพ.สต.</t>
  </si>
  <si>
    <t>สามง่าม</t>
  </si>
  <si>
    <t>ทับคล้อ</t>
  </si>
  <si>
    <t>สากเหล็ก</t>
  </si>
  <si>
    <t>บึงนาราง</t>
  </si>
  <si>
    <t xml:space="preserve">  27980 ดงเจริญ รพช.</t>
  </si>
  <si>
    <t>ดงเจริญ</t>
  </si>
  <si>
    <t>  07710 สำนักขุนเณร รพ.สต.</t>
  </si>
  <si>
    <t>  07708 ห้วยร่วม รพ.สต.</t>
  </si>
  <si>
    <t>  07709 ห้วยพุก รพ.สต.</t>
  </si>
  <si>
    <t>  07705 วังก้านเหลือง รพ.สต.</t>
  </si>
  <si>
    <t>  07707 ดงเจริญ ต.วังงิ้ว รพ.สต.</t>
  </si>
  <si>
    <t>  07706 วังงิ้วใต้ ต.วังงิ้ว รพ.สต.</t>
  </si>
  <si>
    <t xml:space="preserve">  11631 วชิรบารมี รพช.</t>
  </si>
  <si>
    <t>วชิรบารมี</t>
  </si>
  <si>
    <t>  07679 บ้านนา รพ.สต.</t>
  </si>
  <si>
    <t>  07680 หนองสะเดา ต.บ้านนา รพ.สต.</t>
  </si>
  <si>
    <t>  07687 บึงบัว ต.บึงบัว รพ.สต.</t>
  </si>
  <si>
    <t>  07688 หนองขาว ต.บึงบัว รพ.สต.</t>
  </si>
  <si>
    <t xml:space="preserve">  07678 บัวยาง ต.หนองหลุม รพ.สต.</t>
  </si>
  <si>
    <t>  07685 หนองหญ้าปล้อง ต.วังโมกข์ รพ.สต.</t>
  </si>
  <si>
    <t>  07686 คุยกระชาย ต.วังโมกข์ รพ.สต.</t>
  </si>
  <si>
    <t>รวมทั้งจังหวัด</t>
  </si>
  <si>
    <t>รวม PCC เขตเมือง</t>
  </si>
  <si>
    <t>กรอบ . 1 :30000</t>
  </si>
  <si>
    <t>อัตรากำลังทันตแพทย์</t>
  </si>
  <si>
    <t>อัตรากำลังเภสัชกร</t>
  </si>
  <si>
    <t>กรอบ ./ 1 :30000</t>
  </si>
  <si>
    <t xml:space="preserve">  PCU วัดท่าหลวง</t>
  </si>
  <si>
    <t>รวม PCC ฟ้าใหม่</t>
  </si>
  <si>
    <t>รวม PCC ชานเมือง</t>
  </si>
  <si>
    <t>รวม PCC เจ็ดดาว</t>
  </si>
  <si>
    <t>รวม PCC วังทรายพูน</t>
  </si>
  <si>
    <t>รวม PCC ตะวัน</t>
  </si>
  <si>
    <t>รวม PCC ทอแสง</t>
  </si>
  <si>
    <t>รวม PCC โซนสุริยะ</t>
  </si>
  <si>
    <t>รวม PCC ทานตะวัน</t>
  </si>
  <si>
    <t>รวม PCC สากเหล็ก</t>
  </si>
  <si>
    <t>รวม PCC บึงนาราง</t>
  </si>
  <si>
    <t>รวม PCC ดงเจริญ</t>
  </si>
  <si>
    <t>รวม PCC วิชรบารมี</t>
  </si>
  <si>
    <t>จำนวน Primary Care Cluster (ปชก. 30,000 : 1 PCC)</t>
  </si>
  <si>
    <t>ปชก</t>
  </si>
  <si>
    <t>21
 PCC</t>
  </si>
  <si>
    <t>แพทย์เวชศาสตร์ครอบครัว/แพทย์ที่ผ่านการอบรมฯ
1:10,000</t>
  </si>
  <si>
    <t>พยาบาล/เวชปฏิบัติ
1:2,500</t>
  </si>
  <si>
    <t>ทันตแพทย์
1:30,000</t>
  </si>
  <si>
    <t>ทันตาภิบาล
1:10,000</t>
  </si>
  <si>
    <t>เภสัชกร
1:30,000</t>
  </si>
  <si>
    <t>จพ.เภสัชกรรม
1:15,000</t>
  </si>
  <si>
    <t>นวก./จพ.สธ.
1:5,000</t>
  </si>
  <si>
    <t>แพทย์แผนไทย
1:10,000</t>
  </si>
  <si>
    <t>กายภาพบำบัด
1:30,000</t>
  </si>
  <si>
    <t>กรอบ</t>
  </si>
  <si>
    <t>มีจริง</t>
  </si>
  <si>
    <t xml:space="preserve"> + / -</t>
  </si>
  <si>
    <t>แพทย์เวชศาสตร์ครอบครัว : รพท.พิจิตร จบปี 60 2 ราย / ระหว่างเรียน 1 ราย</t>
  </si>
  <si>
    <t>ผู้แทน PCC</t>
  </si>
  <si>
    <t>รพ.สต.หลัก</t>
  </si>
  <si>
    <t>PCCที่</t>
  </si>
  <si>
    <t>ทีมที่</t>
  </si>
  <si>
    <t>  07623 รพ.สต.ดงกลาง</t>
  </si>
  <si>
    <t xml:space="preserve">  07618 รพ.สต.ฆะมัง </t>
  </si>
  <si>
    <t>  07620 รพ.สต.หัวดง</t>
  </si>
  <si>
    <t>บ้านบุ่ง</t>
  </si>
  <si>
    <t>ฆะมัง</t>
  </si>
  <si>
    <t>หัวดง</t>
  </si>
  <si>
    <t xml:space="preserve">  14062 รพ.สต.บ้านเนินยาว ต.หัวดง </t>
  </si>
  <si>
    <t xml:space="preserve">  07619 รพ.สต.ดงป่าคำ </t>
  </si>
  <si>
    <t xml:space="preserve">  10726 ศสม.ศรีมาลา</t>
  </si>
  <si>
    <t xml:space="preserve">  10726  ศสม.สระหลวง+เทศบาล</t>
  </si>
  <si>
    <t xml:space="preserve">  07616 รพ.สต.ท่าหลวง </t>
  </si>
  <si>
    <t xml:space="preserve">  07613 รพ.สต.คลองคะเชนทร์ </t>
  </si>
  <si>
    <t xml:space="preserve">  07617 รพ.สต.บ้านบุ่ง </t>
  </si>
  <si>
    <t xml:space="preserve">  07622 รพ.สต.สายคำโห้ </t>
  </si>
  <si>
    <t xml:space="preserve">  07621 รพ.สต.ป่ามะคาบ </t>
  </si>
  <si>
    <t xml:space="preserve">  07609 รพ.สต.ไผ่ขวาง </t>
  </si>
  <si>
    <t>  07608 รพ.สต.บ้านดาน ต.ไผ่ขวาง</t>
  </si>
  <si>
    <t xml:space="preserve">  07610 รพ.สต.ย่านยาว </t>
  </si>
  <si>
    <t>  07611 รพ.สต.ท่าฬ่อ</t>
  </si>
  <si>
    <t xml:space="preserve">  07612 รพ.สต.ปากทาง </t>
  </si>
  <si>
    <t xml:space="preserve">  07615 รพ.สต.เมืองเก่า </t>
  </si>
  <si>
    <t>ป่ามะคาบ</t>
  </si>
  <si>
    <t>ไผ่ขวาง</t>
  </si>
  <si>
    <t>ท่าฬ่อ</t>
  </si>
  <si>
    <t xml:space="preserve">  07614 รพ.สต.โรงช้าง </t>
  </si>
  <si>
    <t>เมืองเก่า</t>
  </si>
  <si>
    <t>คลองคะเชนทร์</t>
  </si>
  <si>
    <t>ศรีมาลา</t>
  </si>
  <si>
    <t>สระหลวง</t>
  </si>
  <si>
    <t>ท่าหลวง</t>
  </si>
  <si>
    <t xml:space="preserve">  11258  รพช.วังทรายพูน </t>
  </si>
  <si>
    <t xml:space="preserve">  07624  รพ.สต.หนองยาง</t>
  </si>
  <si>
    <t xml:space="preserve">  07625 รพ.สต.หนองปลาไหล </t>
  </si>
  <si>
    <t>  07626  รพ.สต.วังทับไทร ต.หนองปลาไหล</t>
  </si>
  <si>
    <t xml:space="preserve">  07627 รพ.สต.คลองสะแก-ป่าหวาย </t>
  </si>
  <si>
    <t>บ้านหนองยาง</t>
  </si>
  <si>
    <t>ยางสามต้น</t>
  </si>
  <si>
    <t xml:space="preserve">  07628 รพ.สต.ยางสามต้น </t>
  </si>
  <si>
    <t>  07629  รพ.สต.หนองพระ</t>
  </si>
  <si>
    <t xml:space="preserve">  07630 รพ.สต.หนองปล้อง </t>
  </si>
  <si>
    <t xml:space="preserve">  11259 รพช.โพธิ์ประทับช้าง </t>
  </si>
  <si>
    <t xml:space="preserve">  07632 รพ.สต.วังจิก </t>
  </si>
  <si>
    <t xml:space="preserve">  07631 รพ.สต.ไผ่ท่าโพ </t>
  </si>
  <si>
    <t xml:space="preserve">  07636 รพ.สต.ดงเสือเหลือง </t>
  </si>
  <si>
    <t>วังจิก</t>
  </si>
  <si>
    <t>รพ.โพธิ์ฯ</t>
  </si>
  <si>
    <t>ไผ่ท่าโพ</t>
  </si>
  <si>
    <t>  07639 รพ.สต.ทุ่งใหญ่</t>
  </si>
  <si>
    <t xml:space="preserve">  07640 รพ.สต.บ่อปิ้งเกลือ ต.ทุ่งใหญ่ </t>
  </si>
  <si>
    <t>  07638  รพ.สต.หนองสะแก ต.เนินสว่าง</t>
  </si>
  <si>
    <t xml:space="preserve">  07637 รพ.สต.เนินสว่าง ต.เนินสว่าง </t>
  </si>
  <si>
    <t xml:space="preserve">  07634 รพ.สต.ไผ่รอบเหนือ </t>
  </si>
  <si>
    <t xml:space="preserve">  07633 รพ.สต.ไผ่รอบใต้ </t>
  </si>
  <si>
    <t xml:space="preserve">  07635 รพ.สต.หนองหัวปลวก ต.ไผ่รอบ </t>
  </si>
  <si>
    <t>หนองสะแก</t>
  </si>
  <si>
    <t>ไผ่รอบเหนือ</t>
  </si>
  <si>
    <t xml:space="preserve">  07651 รพ.สต.วังหลุม </t>
  </si>
  <si>
    <t xml:space="preserve">  07646 รพ.สต.ดงตะขบ </t>
  </si>
  <si>
    <t xml:space="preserve">  07645 รพ.สต.ทุ่งโพธิ์ </t>
  </si>
  <si>
    <t xml:space="preserve">  07644 รพ.สต.หนองพยอม </t>
  </si>
  <si>
    <t xml:space="preserve">  07650 รพ.สต.เขารวก ต.วังหลุม </t>
  </si>
  <si>
    <t>วังหลุม</t>
  </si>
  <si>
    <t>รพร.ตพ</t>
  </si>
  <si>
    <t xml:space="preserve">  07648 รพ.สต.วังสำโรง ต.วังสำโรง </t>
  </si>
  <si>
    <t xml:space="preserve">  07641 รพ.สต.งิ้วราย </t>
  </si>
  <si>
    <t xml:space="preserve">  14063 รพ.สต.ไผ่หลวง </t>
  </si>
  <si>
    <t xml:space="preserve">  07643 รพ.สต.ไทรโรงโขน </t>
  </si>
  <si>
    <t xml:space="preserve">  07649 รพ.สต.วังหว้า </t>
  </si>
  <si>
    <t xml:space="preserve">  07642 รพ.สต.ห้วยเกตุ </t>
  </si>
  <si>
    <t xml:space="preserve">  07647 รพ.สต.คลองคูณ </t>
  </si>
  <si>
    <t xml:space="preserve">  11260 บางมูลนาก รพช.+ทบ.บางมูลนาก</t>
  </si>
  <si>
    <t xml:space="preserve">  07656 รพ.สต.เนินมะกอก </t>
  </si>
  <si>
    <t xml:space="preserve">  07657 รพ.สต.วังทอง </t>
  </si>
  <si>
    <t xml:space="preserve">  07655 รพ.สต.หอไกร </t>
  </si>
  <si>
    <t xml:space="preserve">  07658 รพ.สต.วังสำโรง </t>
  </si>
  <si>
    <t xml:space="preserve">  23755 รพ.สต.บ้านหนองกอไผ่ </t>
  </si>
  <si>
    <t>ไผ่หลวง</t>
  </si>
  <si>
    <t>วังสำโรง</t>
  </si>
  <si>
    <t>หอไกร</t>
  </si>
  <si>
    <t>เนินมะกอก</t>
  </si>
  <si>
    <t>วังตะกู</t>
  </si>
  <si>
    <t>บางไผ่</t>
  </si>
  <si>
    <t>ท่าบัว</t>
  </si>
  <si>
    <t>วัดขวาง</t>
  </si>
  <si>
    <t>ท่านั่ง</t>
  </si>
  <si>
    <t>ทะนง</t>
  </si>
  <si>
    <t>ท้ายน้ำ</t>
  </si>
  <si>
    <t>ท่าขมิ้น</t>
  </si>
  <si>
    <t xml:space="preserve">  11262  รพช.สามง่าม </t>
  </si>
  <si>
    <t xml:space="preserve">  07676 รพ.สต.กำแพงดิน </t>
  </si>
  <si>
    <t xml:space="preserve">  07675 รพ.สต.วังลูกช้าง ต.สามง่าม </t>
  </si>
  <si>
    <t xml:space="preserve">  07677 รพ.สต.รังนก </t>
  </si>
  <si>
    <t>กำแพงดิน</t>
  </si>
  <si>
    <t xml:space="preserve">  07681 รพ.สต.เนินปอ </t>
  </si>
  <si>
    <t xml:space="preserve">  07682 รพ.สต.บ้านเนินพลวง </t>
  </si>
  <si>
    <t xml:space="preserve">  07683 รพ.สต.หนองโสน </t>
  </si>
  <si>
    <t xml:space="preserve">  07684 รพ.สต.มาบกระเปา ต.หนองโสน </t>
  </si>
  <si>
    <t>หนองโสน</t>
  </si>
  <si>
    <t>เนินปอ</t>
  </si>
  <si>
    <t xml:space="preserve">  11263 รพช.ทับคล้อ </t>
  </si>
  <si>
    <t xml:space="preserve">  07689 รพ.สต.สายดงยาง </t>
  </si>
  <si>
    <t xml:space="preserve">  07693 รพ.สต.ท้ายทุ่ง ต.ท้ายทุ่ง </t>
  </si>
  <si>
    <t xml:space="preserve">  07694 รพ.สต.บ้านท้ายทุ่ง </t>
  </si>
  <si>
    <t xml:space="preserve">  07695 รพ.สต.ไดอีเผือก ต.ท้ายทุ่ง </t>
  </si>
  <si>
    <t>สายดงยาง</t>
  </si>
  <si>
    <t>ท้ายทุ่ง</t>
  </si>
  <si>
    <t xml:space="preserve">  07691 รพ.สต.เขาทราย </t>
  </si>
  <si>
    <t xml:space="preserve">  07690 รพ.สต.วังแดง ต.เขาทราย </t>
  </si>
  <si>
    <t xml:space="preserve">  07692 รพ.สต.เขาเจ็ดลูก </t>
  </si>
  <si>
    <t xml:space="preserve">  11573 รพ.สต.บ้านเขาเจ็ดลูก ต.เขาเจ็ดลูก </t>
  </si>
  <si>
    <t>เขาทราย</t>
  </si>
  <si>
    <t>เขาเจ็ดลูก</t>
  </si>
  <si>
    <t xml:space="preserve">  27978 รพช.สากเหล็ก </t>
  </si>
  <si>
    <t xml:space="preserve">  14064 รพ.สต.สากเหล็ก </t>
  </si>
  <si>
    <t xml:space="preserve">  14065 รพ.สต.บ้านหนองกรด </t>
  </si>
  <si>
    <t xml:space="preserve">  07697 รพ.สต.ท่าเยี่ยม </t>
  </si>
  <si>
    <t xml:space="preserve">  07696 รพ.สต.วังทับไทร </t>
  </si>
  <si>
    <t xml:space="preserve">  07698 รพ.สต.คลองทราย </t>
  </si>
  <si>
    <t xml:space="preserve">  11570 รพ.สต.หนองหญ้าไทร </t>
  </si>
  <si>
    <t xml:space="preserve">  27979 รพช.บึงนาราง </t>
  </si>
  <si>
    <t xml:space="preserve">  07704 รพ.สต.บึงนาราง </t>
  </si>
  <si>
    <t xml:space="preserve">  07701 รพ.สต.แหลมรัง ต.แหลมรัง </t>
  </si>
  <si>
    <t xml:space="preserve">  07702 รพ.สต.บ้านใหม่สามัคคี ต.แหลมรัง </t>
  </si>
  <si>
    <t xml:space="preserve">  07703 รพ.สต.บางลาย </t>
  </si>
  <si>
    <t xml:space="preserve">  07699 รพ.สต.ห้วยแก้ว ต.ห้วยแก้ว </t>
  </si>
  <si>
    <t xml:space="preserve">  07700 รพ.สต.โพธิ์ไทรงาม </t>
  </si>
  <si>
    <t>ห้วยแก้ว</t>
  </si>
  <si>
    <t>ห้วยร่วม</t>
  </si>
  <si>
    <t>วังงิ้วใต้</t>
  </si>
  <si>
    <t>บัวยาง</t>
  </si>
  <si>
    <t>หนองสะเดา</t>
  </si>
  <si>
    <t>หนองขาว</t>
  </si>
  <si>
    <t>กรอบ พยาบาล 1 :2500</t>
  </si>
  <si>
    <t>กรอบ ทันตะฯ 1 :8000</t>
  </si>
  <si>
    <t>พยาบาลวิชาชีพ
มีจริง</t>
  </si>
  <si>
    <t>จพ./นวก.ทันตสาธารณสุขมีจริง</t>
  </si>
  <si>
    <t>แพทย์แผนไทยมีจริง</t>
  </si>
  <si>
    <t>รวม นวก./จพ มีจริง</t>
  </si>
  <si>
    <t>แพทย์มีจริง</t>
  </si>
  <si>
    <t>นักกายภาพบำบัดมีจริง</t>
  </si>
  <si>
    <t>ทันตแพทย์มีจริง</t>
  </si>
  <si>
    <t>เภสัชกรมีจริง</t>
  </si>
  <si>
    <t xml:space="preserve"> (กลุ่มเวชใน รพ. 14 คน)</t>
  </si>
  <si>
    <t>จำนวนบุคลากรสายวิชาชีพปฏิบัติงานจริง กรอบอัตรากำลังราย Cluster/ทีม</t>
  </si>
  <si>
    <t>บางลาย</t>
  </si>
  <si>
    <t>การจัดพื้นที่บริการ  Primary Care Cluster   จ.พิจิตร 17 PCC</t>
  </si>
  <si>
    <t>ผู้จัดการทีม</t>
  </si>
  <si>
    <t>แผนจัดตั้ง(ปี)</t>
  </si>
  <si>
    <t>ละอองจิตร ดีมั่น</t>
  </si>
  <si>
    <t>สมหมาย โคกทอง</t>
  </si>
  <si>
    <t>จิรศักดิ์ เหลาโชติ</t>
  </si>
  <si>
    <t>ประสูติ เพ็ชรภูมิ</t>
  </si>
  <si>
    <t>สาลี่ พรปิติภัทร</t>
  </si>
  <si>
    <t>ประหยัด รอดเรือง</t>
  </si>
  <si>
    <t>โรงช้าง</t>
  </si>
  <si>
    <t>ณัฐธ์วรา ภักดีโต</t>
  </si>
  <si>
    <t>รัตติกร ป่ายปาน</t>
  </si>
  <si>
    <t>นรี อารีรักษ์</t>
  </si>
  <si>
    <t>โสภิต จำปาศักดิ์</t>
  </si>
  <si>
    <t>จุไร พวงสมบัติ</t>
  </si>
  <si>
    <t>รักเกียรติ รักทุ่ง</t>
  </si>
  <si>
    <t>ศิริรัตน์ พรรณนา</t>
  </si>
  <si>
    <t>สุทิน สุขโอสถ</t>
  </si>
  <si>
    <t>สุดใจ พิณเขียว</t>
  </si>
  <si>
    <t>กรวรรณ ศรีบรรเทา</t>
  </si>
  <si>
    <t>สมทบ สอนราช</t>
  </si>
  <si>
    <t>กัญญา ป๊อกหลง</t>
  </si>
  <si>
    <t>ลำไย เม่นรักษ์</t>
  </si>
  <si>
    <t>หนองพยอม</t>
  </si>
  <si>
    <t>ชูศรี ราชแก้ว</t>
  </si>
  <si>
    <t>วรรษา แดงทองดี</t>
  </si>
  <si>
    <t>คลองคูณ</t>
  </si>
  <si>
    <t>จิตราพร เภาบัว</t>
  </si>
  <si>
    <t>ปิยรัตน์ รอดฤทธ์</t>
  </si>
  <si>
    <t>สุมิตรา ก๊กมาศ</t>
  </si>
  <si>
    <t>จิรยุทธ ชาญณรงค์</t>
  </si>
  <si>
    <t>สมศักดิ์ ก๊กมาศ</t>
  </si>
  <si>
    <t>นิคม กล่อมดี</t>
  </si>
  <si>
    <t>ประจักษ์ โพธิ์เรือง</t>
  </si>
  <si>
    <t>สมหมาย ศรีกุญชร</t>
  </si>
  <si>
    <t>เบญจมาศ กสิชิวิน</t>
  </si>
  <si>
    <t>ฉิน สังข์เมือง</t>
  </si>
  <si>
    <t>ธีรวิชญ์</t>
  </si>
  <si>
    <t>สุพวรรณ แพพ่วง</t>
  </si>
  <si>
    <t>บุญทัน จุมพรม</t>
  </si>
  <si>
    <t>มณเฑียร กัลยา</t>
  </si>
  <si>
    <t>รังนก</t>
  </si>
  <si>
    <t>กนกรัตน์ ทรัพย์ศิริ</t>
  </si>
  <si>
    <t>จิรายุทธ แพทอง</t>
  </si>
  <si>
    <t>บุญทัน จุมพรหม</t>
  </si>
  <si>
    <t>ชลธิชา อ้นมี</t>
  </si>
  <si>
    <t>วินัย สาลิกา</t>
  </si>
  <si>
    <t>วิโรจน์ บุญมาก</t>
  </si>
  <si>
    <t>วาสนา พิศพรรณ</t>
  </si>
  <si>
    <t>รพ.สต.สากเหล็ก</t>
  </si>
  <si>
    <t>รพ.สต.ท่าเยี่ยม</t>
  </si>
  <si>
    <t>รพ.สต....</t>
  </si>
  <si>
    <t>โลม อินทนาชัย</t>
  </si>
  <si>
    <t>พงษ์นรินทร์ รู้คงประเสริฐ</t>
  </si>
  <si>
    <t>เสาวนิตย์ อินอ้าย</t>
  </si>
  <si>
    <t>เชาวลักษณ์ ชัยรัตนศักดา</t>
  </si>
  <si>
    <t>สำนักขุนเณร</t>
  </si>
  <si>
    <t>เสริมศรี อุดทะ</t>
  </si>
  <si>
    <t>สุรศักดิ์ บุญผล</t>
  </si>
  <si>
    <t>วิไลวรรณ อินทร์สอาด</t>
  </si>
  <si>
    <t>ธีรศักดิ์ คุมขันธ์</t>
  </si>
  <si>
    <t>พัชรนันท์ สิงห์เรือง</t>
  </si>
  <si>
    <t>ข้อมูล ณ วันที่ 1 กรกฎาคม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</si>
</sst>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.00_ ;\-#,##0.00\ "/>
  </numFmts>
  <fonts count="55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8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2"/>
      <color theme="3" tint="0.39997558519241921"/>
      <name val="TH SarabunPSK"/>
      <family val="2"/>
    </font>
    <font>
      <b/>
      <sz val="12"/>
      <color rgb="FFFF0000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3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</font>
    <font>
      <sz val="16"/>
      <name val="AngsanaUPC"/>
      <family val="1"/>
    </font>
    <font>
      <sz val="10"/>
      <name val="MS Sans Serif"/>
      <family val="2"/>
      <charset val="222"/>
    </font>
    <font>
      <u/>
      <sz val="14"/>
      <color indexed="12"/>
      <name val="Angsana New"/>
      <family val="1"/>
    </font>
    <font>
      <sz val="10"/>
      <color indexed="8"/>
      <name val="Tahoma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3"/>
      <name val="TH SarabunPSK"/>
      <family val="2"/>
    </font>
    <font>
      <b/>
      <sz val="15"/>
      <color rgb="FF00B0F0"/>
      <name val="TH SarabunPSK"/>
      <family val="2"/>
    </font>
    <font>
      <sz val="15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6" borderId="0" applyNumberFormat="0" applyBorder="0" applyAlignment="0" applyProtection="0"/>
    <xf numFmtId="0" fontId="27" fillId="20" borderId="0" applyNumberFormat="0" applyBorder="0" applyAlignment="0" applyProtection="0"/>
    <xf numFmtId="0" fontId="28" fillId="37" borderId="38" applyNumberFormat="0" applyAlignment="0" applyProtection="0"/>
    <xf numFmtId="0" fontId="29" fillId="38" borderId="39" applyNumberFormat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0" applyNumberFormat="0" applyFill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38" applyNumberFormat="0" applyAlignment="0" applyProtection="0"/>
    <xf numFmtId="0" fontId="37" fillId="0" borderId="43" applyNumberFormat="0" applyFill="0" applyAlignment="0" applyProtection="0"/>
    <xf numFmtId="0" fontId="38" fillId="39" borderId="0" applyNumberFormat="0" applyBorder="0" applyAlignment="0" applyProtection="0"/>
    <xf numFmtId="0" fontId="30" fillId="0" borderId="0"/>
    <xf numFmtId="0" fontId="2" fillId="40" borderId="44" applyNumberFormat="0" applyFont="0" applyAlignment="0" applyProtection="0"/>
    <xf numFmtId="0" fontId="40" fillId="37" borderId="45" applyNumberFormat="0" applyAlignment="0" applyProtection="0"/>
    <xf numFmtId="0" fontId="41" fillId="0" borderId="0" applyNumberFormat="0" applyFill="0" applyBorder="0" applyAlignment="0" applyProtection="0"/>
    <xf numFmtId="0" fontId="42" fillId="0" borderId="46" applyNumberFormat="0" applyFill="0" applyAlignment="0" applyProtection="0"/>
    <xf numFmtId="0" fontId="43" fillId="0" borderId="0" applyNumberFormat="0" applyFill="0" applyBorder="0" applyAlignment="0" applyProtection="0"/>
    <xf numFmtId="188" fontId="30" fillId="0" borderId="0" applyFont="0" applyFill="0" applyBorder="0" applyAlignment="0" applyProtection="0"/>
    <xf numFmtId="188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" fillId="0" borderId="0"/>
    <xf numFmtId="0" fontId="30" fillId="0" borderId="0"/>
    <xf numFmtId="0" fontId="48" fillId="0" borderId="0"/>
    <xf numFmtId="3" fontId="45" fillId="0" borderId="0"/>
    <xf numFmtId="0" fontId="3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46" fillId="0" borderId="0"/>
    <xf numFmtId="0" fontId="30" fillId="0" borderId="0"/>
    <xf numFmtId="0" fontId="46" fillId="0" borderId="0"/>
    <xf numFmtId="0" fontId="39" fillId="0" borderId="0"/>
    <xf numFmtId="0" fontId="30" fillId="0" borderId="0"/>
    <xf numFmtId="0" fontId="30" fillId="0" borderId="0"/>
  </cellStyleXfs>
  <cellXfs count="343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/>
    <xf numFmtId="0" fontId="4" fillId="0" borderId="0" xfId="1" applyFont="1" applyFill="1"/>
    <xf numFmtId="0" fontId="4" fillId="2" borderId="0" xfId="1" applyFont="1" applyFill="1"/>
    <xf numFmtId="0" fontId="3" fillId="2" borderId="2" xfId="1" applyFont="1" applyFill="1" applyBorder="1" applyAlignment="1">
      <alignment horizontal="center" vertical="center"/>
    </xf>
    <xf numFmtId="0" fontId="4" fillId="0" borderId="3" xfId="1" applyFont="1" applyBorder="1"/>
    <xf numFmtId="0" fontId="4" fillId="0" borderId="4" xfId="1" applyFont="1" applyBorder="1"/>
    <xf numFmtId="0" fontId="4" fillId="0" borderId="4" xfId="1" applyFont="1" applyFill="1" applyBorder="1"/>
    <xf numFmtId="0" fontId="4" fillId="0" borderId="5" xfId="1" applyFont="1" applyBorder="1"/>
    <xf numFmtId="0" fontId="6" fillId="2" borderId="6" xfId="1" applyFont="1" applyFill="1" applyBorder="1"/>
    <xf numFmtId="0" fontId="4" fillId="2" borderId="5" xfId="1" applyFont="1" applyFill="1" applyBorder="1"/>
    <xf numFmtId="0" fontId="4" fillId="2" borderId="2" xfId="1" applyFont="1" applyFill="1" applyBorder="1"/>
    <xf numFmtId="0" fontId="4" fillId="3" borderId="2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/>
    <xf numFmtId="0" fontId="4" fillId="2" borderId="10" xfId="1" applyFont="1" applyFill="1" applyBorder="1"/>
    <xf numFmtId="0" fontId="6" fillId="0" borderId="11" xfId="1" applyFont="1" applyBorder="1" applyAlignment="1">
      <alignment horizontal="center" vertical="center"/>
    </xf>
    <xf numFmtId="187" fontId="7" fillId="0" borderId="11" xfId="2" applyNumberFormat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 shrinkToFit="1"/>
    </xf>
    <xf numFmtId="0" fontId="7" fillId="0" borderId="16" xfId="1" applyFont="1" applyBorder="1" applyAlignment="1">
      <alignment wrapText="1"/>
    </xf>
    <xf numFmtId="0" fontId="10" fillId="0" borderId="16" xfId="1" applyFont="1" applyBorder="1" applyAlignment="1">
      <alignment wrapText="1"/>
    </xf>
    <xf numFmtId="0" fontId="11" fillId="0" borderId="17" xfId="1" applyFont="1" applyBorder="1" applyAlignment="1">
      <alignment wrapText="1"/>
    </xf>
    <xf numFmtId="0" fontId="5" fillId="0" borderId="10" xfId="1" applyFont="1" applyBorder="1" applyAlignment="1">
      <alignment wrapText="1"/>
    </xf>
    <xf numFmtId="0" fontId="10" fillId="0" borderId="18" xfId="1" applyFont="1" applyBorder="1" applyAlignment="1">
      <alignment wrapText="1"/>
    </xf>
    <xf numFmtId="0" fontId="11" fillId="0" borderId="19" xfId="1" applyFont="1" applyBorder="1" applyAlignment="1">
      <alignment wrapText="1"/>
    </xf>
    <xf numFmtId="0" fontId="12" fillId="0" borderId="18" xfId="1" applyFont="1" applyFill="1" applyBorder="1" applyAlignment="1">
      <alignment wrapText="1"/>
    </xf>
    <xf numFmtId="0" fontId="5" fillId="0" borderId="18" xfId="1" applyFont="1" applyBorder="1" applyAlignment="1">
      <alignment wrapText="1"/>
    </xf>
    <xf numFmtId="0" fontId="5" fillId="5" borderId="18" xfId="1" applyFont="1" applyFill="1" applyBorder="1" applyAlignment="1">
      <alignment wrapTex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5" fillId="6" borderId="18" xfId="1" applyFont="1" applyFill="1" applyBorder="1" applyAlignment="1">
      <alignment wrapText="1"/>
    </xf>
    <xf numFmtId="0" fontId="5" fillId="3" borderId="20" xfId="1" applyFont="1" applyFill="1" applyBorder="1" applyAlignment="1">
      <alignment wrapText="1"/>
    </xf>
    <xf numFmtId="0" fontId="4" fillId="0" borderId="20" xfId="1" applyFont="1" applyBorder="1" applyAlignment="1">
      <alignment wrapText="1"/>
    </xf>
    <xf numFmtId="0" fontId="15" fillId="7" borderId="20" xfId="1" applyFont="1" applyFill="1" applyBorder="1" applyAlignment="1">
      <alignment wrapText="1"/>
    </xf>
    <xf numFmtId="0" fontId="4" fillId="0" borderId="20" xfId="1" applyFont="1" applyBorder="1"/>
    <xf numFmtId="0" fontId="16" fillId="7" borderId="20" xfId="1" applyFont="1" applyFill="1" applyBorder="1" applyAlignment="1">
      <alignment wrapText="1"/>
    </xf>
    <xf numFmtId="0" fontId="17" fillId="8" borderId="20" xfId="1" applyFont="1" applyFill="1" applyBorder="1" applyAlignment="1">
      <alignment wrapText="1"/>
    </xf>
    <xf numFmtId="0" fontId="4" fillId="8" borderId="20" xfId="1" applyFont="1" applyFill="1" applyBorder="1" applyAlignment="1">
      <alignment wrapText="1"/>
    </xf>
    <xf numFmtId="0" fontId="6" fillId="4" borderId="20" xfId="1" applyFont="1" applyFill="1" applyBorder="1" applyAlignment="1">
      <alignment horizontal="center" vertical="center" wrapText="1" shrinkToFit="1"/>
    </xf>
    <xf numFmtId="0" fontId="5" fillId="0" borderId="21" xfId="1" applyFont="1" applyBorder="1" applyAlignment="1">
      <alignment wrapText="1"/>
    </xf>
    <xf numFmtId="0" fontId="5" fillId="0" borderId="22" xfId="1" applyFont="1" applyBorder="1" applyAlignment="1">
      <alignment wrapText="1"/>
    </xf>
    <xf numFmtId="0" fontId="5" fillId="9" borderId="22" xfId="1" applyFont="1" applyFill="1" applyBorder="1" applyAlignment="1">
      <alignment wrapText="1"/>
    </xf>
    <xf numFmtId="0" fontId="5" fillId="0" borderId="23" xfId="1" applyFont="1" applyBorder="1" applyAlignment="1">
      <alignment wrapText="1"/>
    </xf>
    <xf numFmtId="0" fontId="10" fillId="0" borderId="23" xfId="1" applyFont="1" applyBorder="1" applyAlignment="1">
      <alignment wrapText="1"/>
    </xf>
    <xf numFmtId="0" fontId="11" fillId="0" borderId="24" xfId="1" applyFont="1" applyBorder="1" applyAlignment="1">
      <alignment wrapText="1"/>
    </xf>
    <xf numFmtId="0" fontId="12" fillId="0" borderId="23" xfId="1" applyFont="1" applyFill="1" applyBorder="1" applyAlignment="1">
      <alignment wrapText="1"/>
    </xf>
    <xf numFmtId="0" fontId="5" fillId="5" borderId="23" xfId="1" applyFont="1" applyFill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wrapText="1"/>
    </xf>
    <xf numFmtId="0" fontId="5" fillId="6" borderId="23" xfId="1" applyFont="1" applyFill="1" applyBorder="1" applyAlignment="1">
      <alignment wrapText="1"/>
    </xf>
    <xf numFmtId="0" fontId="5" fillId="3" borderId="11" xfId="1" applyFont="1" applyFill="1" applyBorder="1" applyAlignment="1">
      <alignment wrapText="1"/>
    </xf>
    <xf numFmtId="0" fontId="4" fillId="0" borderId="11" xfId="1" applyFont="1" applyBorder="1"/>
    <xf numFmtId="187" fontId="4" fillId="0" borderId="11" xfId="2" applyNumberFormat="1" applyFont="1" applyBorder="1"/>
    <xf numFmtId="187" fontId="16" fillId="0" borderId="11" xfId="1" applyNumberFormat="1" applyFont="1" applyBorder="1"/>
    <xf numFmtId="1" fontId="4" fillId="2" borderId="25" xfId="1" applyNumberFormat="1" applyFont="1" applyFill="1" applyBorder="1" applyAlignment="1">
      <alignment horizontal="center" vertical="center"/>
    </xf>
    <xf numFmtId="187" fontId="4" fillId="0" borderId="26" xfId="1" applyNumberFormat="1" applyFont="1" applyBorder="1"/>
    <xf numFmtId="187" fontId="4" fillId="0" borderId="27" xfId="1" applyNumberFormat="1" applyFont="1" applyBorder="1"/>
    <xf numFmtId="187" fontId="6" fillId="9" borderId="27" xfId="1" applyNumberFormat="1" applyFont="1" applyFill="1" applyBorder="1"/>
    <xf numFmtId="0" fontId="4" fillId="9" borderId="11" xfId="1" applyFont="1" applyFill="1" applyBorder="1"/>
    <xf numFmtId="1" fontId="4" fillId="0" borderId="11" xfId="1" applyNumberFormat="1" applyFont="1" applyBorder="1"/>
    <xf numFmtId="0" fontId="4" fillId="0" borderId="27" xfId="1" applyFont="1" applyBorder="1"/>
    <xf numFmtId="0" fontId="4" fillId="0" borderId="11" xfId="1" applyFont="1" applyFill="1" applyBorder="1"/>
    <xf numFmtId="0" fontId="4" fillId="2" borderId="11" xfId="1" applyFont="1" applyFill="1" applyBorder="1"/>
    <xf numFmtId="0" fontId="4" fillId="6" borderId="11" xfId="1" applyFont="1" applyFill="1" applyBorder="1"/>
    <xf numFmtId="0" fontId="4" fillId="3" borderId="11" xfId="1" applyFont="1" applyFill="1" applyBorder="1"/>
    <xf numFmtId="0" fontId="4" fillId="2" borderId="20" xfId="1" applyFont="1" applyFill="1" applyBorder="1" applyAlignment="1">
      <alignment horizontal="center" vertical="center"/>
    </xf>
    <xf numFmtId="187" fontId="16" fillId="10" borderId="11" xfId="1" applyNumberFormat="1" applyFont="1" applyFill="1" applyBorder="1"/>
    <xf numFmtId="0" fontId="4" fillId="0" borderId="26" xfId="1" applyFont="1" applyBorder="1"/>
    <xf numFmtId="0" fontId="4" fillId="11" borderId="11" xfId="1" applyFont="1" applyFill="1" applyBorder="1"/>
    <xf numFmtId="0" fontId="4" fillId="11" borderId="28" xfId="1" applyFont="1" applyFill="1" applyBorder="1"/>
    <xf numFmtId="0" fontId="4" fillId="12" borderId="20" xfId="1" applyFont="1" applyFill="1" applyBorder="1"/>
    <xf numFmtId="0" fontId="4" fillId="8" borderId="20" xfId="1" applyFont="1" applyFill="1" applyBorder="1"/>
    <xf numFmtId="0" fontId="18" fillId="8" borderId="29" xfId="1" applyFont="1" applyFill="1" applyBorder="1" applyAlignment="1">
      <alignment horizontal="center"/>
    </xf>
    <xf numFmtId="0" fontId="18" fillId="8" borderId="29" xfId="1" applyFont="1" applyFill="1" applyBorder="1"/>
    <xf numFmtId="187" fontId="18" fillId="8" borderId="29" xfId="2" applyNumberFormat="1" applyFont="1" applyFill="1" applyBorder="1"/>
    <xf numFmtId="0" fontId="18" fillId="8" borderId="31" xfId="1" applyFont="1" applyFill="1" applyBorder="1"/>
    <xf numFmtId="1" fontId="18" fillId="8" borderId="29" xfId="1" applyNumberFormat="1" applyFont="1" applyFill="1" applyBorder="1"/>
    <xf numFmtId="0" fontId="4" fillId="0" borderId="18" xfId="1" applyFont="1" applyBorder="1" applyAlignment="1">
      <alignment horizontal="center"/>
    </xf>
    <xf numFmtId="0" fontId="4" fillId="0" borderId="18" xfId="1" applyFont="1" applyBorder="1"/>
    <xf numFmtId="187" fontId="4" fillId="0" borderId="18" xfId="2" applyNumberFormat="1" applyFont="1" applyBorder="1"/>
    <xf numFmtId="187" fontId="4" fillId="2" borderId="18" xfId="2" applyNumberFormat="1" applyFont="1" applyFill="1" applyBorder="1"/>
    <xf numFmtId="0" fontId="4" fillId="0" borderId="35" xfId="1" applyFont="1" applyBorder="1"/>
    <xf numFmtId="0" fontId="4" fillId="0" borderId="10" xfId="1" applyFont="1" applyBorder="1"/>
    <xf numFmtId="1" fontId="4" fillId="0" borderId="18" xfId="1" applyNumberFormat="1" applyFont="1" applyBorder="1"/>
    <xf numFmtId="1" fontId="4" fillId="0" borderId="19" xfId="1" applyNumberFormat="1" applyFont="1" applyBorder="1"/>
    <xf numFmtId="0" fontId="4" fillId="0" borderId="18" xfId="1" applyFont="1" applyFill="1" applyBorder="1"/>
    <xf numFmtId="0" fontId="4" fillId="2" borderId="18" xfId="1" applyFont="1" applyFill="1" applyBorder="1"/>
    <xf numFmtId="0" fontId="4" fillId="6" borderId="18" xfId="1" applyFont="1" applyFill="1" applyBorder="1"/>
    <xf numFmtId="0" fontId="4" fillId="3" borderId="18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9" borderId="20" xfId="1" applyFont="1" applyFill="1" applyBorder="1"/>
    <xf numFmtId="0" fontId="4" fillId="4" borderId="20" xfId="1" applyFont="1" applyFill="1" applyBorder="1"/>
    <xf numFmtId="0" fontId="4" fillId="0" borderId="20" xfId="1" applyFont="1" applyBorder="1" applyAlignment="1">
      <alignment horizontal="center"/>
    </xf>
    <xf numFmtId="187" fontId="4" fillId="0" borderId="20" xfId="2" applyNumberFormat="1" applyFont="1" applyBorder="1"/>
    <xf numFmtId="187" fontId="4" fillId="10" borderId="20" xfId="2" applyNumberFormat="1" applyFont="1" applyFill="1" applyBorder="1"/>
    <xf numFmtId="0" fontId="4" fillId="4" borderId="6" xfId="1" applyFont="1" applyFill="1" applyBorder="1" applyAlignment="1">
      <alignment horizontal="center" vertical="center"/>
    </xf>
    <xf numFmtId="0" fontId="4" fillId="0" borderId="36" xfId="1" applyFont="1" applyBorder="1"/>
    <xf numFmtId="0" fontId="4" fillId="0" borderId="2" xfId="1" applyFont="1" applyBorder="1"/>
    <xf numFmtId="0" fontId="4" fillId="11" borderId="20" xfId="1" applyFont="1" applyFill="1" applyBorder="1"/>
    <xf numFmtId="0" fontId="4" fillId="11" borderId="37" xfId="1" applyFont="1" applyFill="1" applyBorder="1"/>
    <xf numFmtId="0" fontId="4" fillId="0" borderId="20" xfId="1" applyFont="1" applyFill="1" applyBorder="1"/>
    <xf numFmtId="0" fontId="4" fillId="2" borderId="20" xfId="1" applyFont="1" applyFill="1" applyBorder="1"/>
    <xf numFmtId="0" fontId="4" fillId="6" borderId="20" xfId="1" applyFont="1" applyFill="1" applyBorder="1"/>
    <xf numFmtId="0" fontId="4" fillId="3" borderId="20" xfId="1" applyFont="1" applyFill="1" applyBorder="1"/>
    <xf numFmtId="0" fontId="4" fillId="2" borderId="33" xfId="1" applyFont="1" applyFill="1" applyBorder="1" applyAlignment="1">
      <alignment horizontal="center" vertical="center"/>
    </xf>
    <xf numFmtId="0" fontId="4" fillId="12" borderId="29" xfId="1" applyFont="1" applyFill="1" applyBorder="1"/>
    <xf numFmtId="0" fontId="4" fillId="0" borderId="29" xfId="1" applyFont="1" applyBorder="1"/>
    <xf numFmtId="0" fontId="4" fillId="2" borderId="29" xfId="1" applyFont="1" applyFill="1" applyBorder="1" applyAlignment="1">
      <alignment horizontal="center" vertical="center"/>
    </xf>
    <xf numFmtId="0" fontId="4" fillId="8" borderId="29" xfId="1" applyFont="1" applyFill="1" applyBorder="1"/>
    <xf numFmtId="0" fontId="4" fillId="2" borderId="14" xfId="1" applyFont="1" applyFill="1" applyBorder="1" applyAlignment="1">
      <alignment horizontal="center" vertical="center"/>
    </xf>
    <xf numFmtId="0" fontId="4" fillId="2" borderId="16" xfId="1" applyFont="1" applyFill="1" applyBorder="1"/>
    <xf numFmtId="0" fontId="4" fillId="0" borderId="16" xfId="1" applyFont="1" applyBorder="1"/>
    <xf numFmtId="0" fontId="4" fillId="2" borderId="16" xfId="1" applyFont="1" applyFill="1" applyBorder="1" applyAlignment="1">
      <alignment horizontal="center" vertical="center"/>
    </xf>
    <xf numFmtId="0" fontId="4" fillId="9" borderId="16" xfId="1" applyFont="1" applyFill="1" applyBorder="1"/>
    <xf numFmtId="0" fontId="4" fillId="4" borderId="16" xfId="1" applyFont="1" applyFill="1" applyBorder="1"/>
    <xf numFmtId="0" fontId="4" fillId="0" borderId="29" xfId="1" applyFont="1" applyBorder="1" applyAlignment="1">
      <alignment horizontal="center"/>
    </xf>
    <xf numFmtId="187" fontId="4" fillId="0" borderId="29" xfId="2" applyNumberFormat="1" applyFont="1" applyBorder="1"/>
    <xf numFmtId="0" fontId="4" fillId="4" borderId="30" xfId="1" applyFont="1" applyFill="1" applyBorder="1" applyAlignment="1">
      <alignment horizontal="center" vertical="center"/>
    </xf>
    <xf numFmtId="0" fontId="4" fillId="0" borderId="31" xfId="1" applyFont="1" applyBorder="1"/>
    <xf numFmtId="0" fontId="4" fillId="0" borderId="33" xfId="1" applyFont="1" applyBorder="1"/>
    <xf numFmtId="0" fontId="4" fillId="11" borderId="29" xfId="1" applyFont="1" applyFill="1" applyBorder="1"/>
    <xf numFmtId="0" fontId="4" fillId="11" borderId="32" xfId="1" applyFont="1" applyFill="1" applyBorder="1"/>
    <xf numFmtId="0" fontId="4" fillId="0" borderId="29" xfId="1" applyFont="1" applyFill="1" applyBorder="1"/>
    <xf numFmtId="0" fontId="4" fillId="2" borderId="29" xfId="1" applyFont="1" applyFill="1" applyBorder="1"/>
    <xf numFmtId="0" fontId="4" fillId="6" borderId="29" xfId="1" applyFont="1" applyFill="1" applyBorder="1"/>
    <xf numFmtId="0" fontId="4" fillId="3" borderId="29" xfId="1" applyFont="1" applyFill="1" applyBorder="1"/>
    <xf numFmtId="187" fontId="4" fillId="0" borderId="20" xfId="1" applyNumberFormat="1" applyFont="1" applyBorder="1"/>
    <xf numFmtId="1" fontId="4" fillId="0" borderId="20" xfId="1" applyNumberFormat="1" applyFont="1" applyBorder="1"/>
    <xf numFmtId="1" fontId="4" fillId="0" borderId="37" xfId="1" applyNumberFormat="1" applyFont="1" applyBorder="1"/>
    <xf numFmtId="0" fontId="4" fillId="0" borderId="37" xfId="1" applyFont="1" applyBorder="1"/>
    <xf numFmtId="0" fontId="4" fillId="2" borderId="10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9" borderId="18" xfId="1" applyFont="1" applyFill="1" applyBorder="1"/>
    <xf numFmtId="0" fontId="4" fillId="4" borderId="18" xfId="1" applyFont="1" applyFill="1" applyBorder="1"/>
    <xf numFmtId="0" fontId="4" fillId="9" borderId="29" xfId="1" applyFont="1" applyFill="1" applyBorder="1"/>
    <xf numFmtId="0" fontId="4" fillId="4" borderId="29" xfId="1" applyFont="1" applyFill="1" applyBorder="1"/>
    <xf numFmtId="187" fontId="18" fillId="8" borderId="31" xfId="1" applyNumberFormat="1" applyFont="1" applyFill="1" applyBorder="1"/>
    <xf numFmtId="0" fontId="4" fillId="0" borderId="19" xfId="1" applyFont="1" applyBorder="1"/>
    <xf numFmtId="187" fontId="16" fillId="11" borderId="20" xfId="1" applyNumberFormat="1" applyFont="1" applyFill="1" applyBorder="1"/>
    <xf numFmtId="0" fontId="16" fillId="11" borderId="20" xfId="1" applyFont="1" applyFill="1" applyBorder="1"/>
    <xf numFmtId="0" fontId="4" fillId="4" borderId="29" xfId="1" applyFont="1" applyFill="1" applyBorder="1" applyAlignment="1">
      <alignment horizontal="center"/>
    </xf>
    <xf numFmtId="187" fontId="4" fillId="4" borderId="29" xfId="2" applyNumberFormat="1" applyFont="1" applyFill="1" applyBorder="1"/>
    <xf numFmtId="187" fontId="5" fillId="4" borderId="29" xfId="2" applyNumberFormat="1" applyFont="1" applyFill="1" applyBorder="1"/>
    <xf numFmtId="187" fontId="5" fillId="4" borderId="2" xfId="2" applyNumberFormat="1" applyFont="1" applyFill="1" applyBorder="1"/>
    <xf numFmtId="187" fontId="5" fillId="4" borderId="23" xfId="2" applyNumberFormat="1" applyFont="1" applyFill="1" applyBorder="1"/>
    <xf numFmtId="187" fontId="5" fillId="4" borderId="20" xfId="2" applyNumberFormat="1" applyFont="1" applyFill="1" applyBorder="1"/>
    <xf numFmtId="0" fontId="4" fillId="0" borderId="18" xfId="1" applyFont="1" applyBorder="1" applyAlignment="1">
      <alignment wrapText="1"/>
    </xf>
    <xf numFmtId="187" fontId="4" fillId="0" borderId="18" xfId="1" applyNumberFormat="1" applyFont="1" applyBorder="1"/>
    <xf numFmtId="187" fontId="4" fillId="0" borderId="19" xfId="1" applyNumberFormat="1" applyFont="1" applyBorder="1"/>
    <xf numFmtId="0" fontId="16" fillId="13" borderId="20" xfId="1" applyFont="1" applyFill="1" applyBorder="1"/>
    <xf numFmtId="0" fontId="6" fillId="4" borderId="29" xfId="1" applyFont="1" applyFill="1" applyBorder="1"/>
    <xf numFmtId="187" fontId="6" fillId="4" borderId="29" xfId="2" applyNumberFormat="1" applyFont="1" applyFill="1" applyBorder="1"/>
    <xf numFmtId="187" fontId="8" fillId="4" borderId="29" xfId="2" applyNumberFormat="1" applyFont="1" applyFill="1" applyBorder="1"/>
    <xf numFmtId="187" fontId="6" fillId="4" borderId="30" xfId="2" applyNumberFormat="1" applyFont="1" applyFill="1" applyBorder="1"/>
    <xf numFmtId="187" fontId="6" fillId="4" borderId="31" xfId="2" applyNumberFormat="1" applyFont="1" applyFill="1" applyBorder="1"/>
    <xf numFmtId="187" fontId="6" fillId="4" borderId="33" xfId="2" applyNumberFormat="1" applyFont="1" applyFill="1" applyBorder="1"/>
    <xf numFmtId="187" fontId="5" fillId="4" borderId="0" xfId="2" applyNumberFormat="1" applyFont="1" applyFill="1" applyBorder="1"/>
    <xf numFmtId="187" fontId="4" fillId="4" borderId="23" xfId="2" applyNumberFormat="1" applyFont="1" applyFill="1" applyBorder="1"/>
    <xf numFmtId="187" fontId="16" fillId="0" borderId="18" xfId="1" applyNumberFormat="1" applyFont="1" applyFill="1" applyBorder="1"/>
    <xf numFmtId="1" fontId="18" fillId="0" borderId="19" xfId="1" applyNumberFormat="1" applyFont="1" applyBorder="1"/>
    <xf numFmtId="187" fontId="4" fillId="13" borderId="20" xfId="2" applyNumberFormat="1" applyFont="1" applyFill="1" applyBorder="1"/>
    <xf numFmtId="0" fontId="4" fillId="14" borderId="20" xfId="1" applyFont="1" applyFill="1" applyBorder="1"/>
    <xf numFmtId="0" fontId="6" fillId="4" borderId="29" xfId="1" applyFont="1" applyFill="1" applyBorder="1" applyAlignment="1">
      <alignment horizontal="center"/>
    </xf>
    <xf numFmtId="187" fontId="4" fillId="15" borderId="20" xfId="2" applyNumberFormat="1" applyFont="1" applyFill="1" applyBorder="1"/>
    <xf numFmtId="0" fontId="4" fillId="16" borderId="20" xfId="1" applyFont="1" applyFill="1" applyBorder="1"/>
    <xf numFmtId="0" fontId="16" fillId="15" borderId="29" xfId="1" applyFont="1" applyFill="1" applyBorder="1"/>
    <xf numFmtId="187" fontId="4" fillId="2" borderId="20" xfId="2" applyNumberFormat="1" applyFont="1" applyFill="1" applyBorder="1"/>
    <xf numFmtId="0" fontId="16" fillId="15" borderId="20" xfId="1" applyFont="1" applyFill="1" applyBorder="1"/>
    <xf numFmtId="0" fontId="4" fillId="11" borderId="18" xfId="1" applyFont="1" applyFill="1" applyBorder="1"/>
    <xf numFmtId="0" fontId="4" fillId="11" borderId="19" xfId="1" applyFont="1" applyFill="1" applyBorder="1"/>
    <xf numFmtId="0" fontId="4" fillId="17" borderId="18" xfId="1" applyFont="1" applyFill="1" applyBorder="1"/>
    <xf numFmtId="0" fontId="4" fillId="17" borderId="20" xfId="1" applyFont="1" applyFill="1" applyBorder="1"/>
    <xf numFmtId="0" fontId="4" fillId="7" borderId="20" xfId="1" applyFont="1" applyFill="1" applyBorder="1"/>
    <xf numFmtId="0" fontId="4" fillId="17" borderId="29" xfId="1" applyFont="1" applyFill="1" applyBorder="1"/>
    <xf numFmtId="1" fontId="18" fillId="8" borderId="31" xfId="1" applyNumberFormat="1" applyFont="1" applyFill="1" applyBorder="1"/>
    <xf numFmtId="0" fontId="4" fillId="4" borderId="34" xfId="1" applyFont="1" applyFill="1" applyBorder="1" applyAlignment="1">
      <alignment horizontal="center" vertical="center"/>
    </xf>
    <xf numFmtId="187" fontId="4" fillId="4" borderId="0" xfId="2" applyNumberFormat="1" applyFont="1" applyFill="1" applyBorder="1"/>
    <xf numFmtId="187" fontId="20" fillId="4" borderId="29" xfId="2" applyNumberFormat="1" applyFont="1" applyFill="1" applyBorder="1"/>
    <xf numFmtId="187" fontId="5" fillId="4" borderId="1" xfId="2" applyNumberFormat="1" applyFont="1" applyFill="1" applyBorder="1"/>
    <xf numFmtId="187" fontId="5" fillId="4" borderId="18" xfId="2" applyNumberFormat="1" applyFont="1" applyFill="1" applyBorder="1"/>
    <xf numFmtId="187" fontId="4" fillId="4" borderId="18" xfId="2" applyNumberFormat="1" applyFont="1" applyFill="1" applyBorder="1"/>
    <xf numFmtId="187" fontId="17" fillId="0" borderId="19" xfId="1" applyNumberFormat="1" applyFont="1" applyBorder="1"/>
    <xf numFmtId="187" fontId="4" fillId="4" borderId="1" xfId="2" applyNumberFormat="1" applyFont="1" applyFill="1" applyBorder="1"/>
    <xf numFmtId="187" fontId="5" fillId="18" borderId="0" xfId="2" applyNumberFormat="1" applyFont="1" applyFill="1" applyBorder="1"/>
    <xf numFmtId="187" fontId="5" fillId="8" borderId="0" xfId="2" applyNumberFormat="1" applyFont="1" applyFill="1" applyBorder="1"/>
    <xf numFmtId="0" fontId="21" fillId="14" borderId="18" xfId="1" applyFont="1" applyFill="1" applyBorder="1" applyAlignment="1">
      <alignment horizontal="center"/>
    </xf>
    <xf numFmtId="0" fontId="21" fillId="14" borderId="18" xfId="1" applyFont="1" applyFill="1" applyBorder="1"/>
    <xf numFmtId="187" fontId="22" fillId="14" borderId="18" xfId="2" applyNumberFormat="1" applyFont="1" applyFill="1" applyBorder="1"/>
    <xf numFmtId="187" fontId="23" fillId="14" borderId="18" xfId="2" applyNumberFormat="1" applyFont="1" applyFill="1" applyBorder="1"/>
    <xf numFmtId="187" fontId="23" fillId="14" borderId="34" xfId="2" applyNumberFormat="1" applyFont="1" applyFill="1" applyBorder="1"/>
    <xf numFmtId="187" fontId="21" fillId="14" borderId="18" xfId="2" applyNumberFormat="1" applyFont="1" applyFill="1" applyBorder="1"/>
    <xf numFmtId="187" fontId="5" fillId="14" borderId="5" xfId="2" applyNumberFormat="1" applyFont="1" applyFill="1" applyBorder="1"/>
    <xf numFmtId="187" fontId="5" fillId="18" borderId="5" xfId="2" applyNumberFormat="1" applyFont="1" applyFill="1" applyBorder="1"/>
    <xf numFmtId="187" fontId="5" fillId="8" borderId="5" xfId="2" applyNumberFormat="1" applyFont="1" applyFill="1" applyBorder="1"/>
    <xf numFmtId="187" fontId="12" fillId="14" borderId="5" xfId="2" applyNumberFormat="1" applyFont="1" applyFill="1" applyBorder="1"/>
    <xf numFmtId="0" fontId="4" fillId="0" borderId="0" xfId="1" applyFont="1" applyAlignment="1">
      <alignment horizontal="center"/>
    </xf>
    <xf numFmtId="187" fontId="4" fillId="0" borderId="0" xfId="2" applyNumberFormat="1" applyFont="1" applyFill="1"/>
    <xf numFmtId="0" fontId="16" fillId="0" borderId="0" xfId="1" applyFont="1"/>
    <xf numFmtId="0" fontId="4" fillId="0" borderId="0" xfId="1" applyFont="1" applyFill="1" applyAlignment="1">
      <alignment horizontal="center" vertical="center"/>
    </xf>
    <xf numFmtId="0" fontId="4" fillId="9" borderId="27" xfId="1" applyFont="1" applyFill="1" applyBorder="1"/>
    <xf numFmtId="0" fontId="4" fillId="2" borderId="11" xfId="1" applyFont="1" applyFill="1" applyBorder="1" applyAlignment="1">
      <alignment horizontal="center" vertical="center"/>
    </xf>
    <xf numFmtId="0" fontId="4" fillId="12" borderId="11" xfId="1" applyFont="1" applyFill="1" applyBorder="1"/>
    <xf numFmtId="0" fontId="4" fillId="8" borderId="11" xfId="1" applyFont="1" applyFill="1" applyBorder="1"/>
    <xf numFmtId="0" fontId="16" fillId="0" borderId="7" xfId="1" applyFont="1" applyBorder="1"/>
    <xf numFmtId="187" fontId="4" fillId="5" borderId="11" xfId="1" applyNumberFormat="1" applyFont="1" applyFill="1" applyBorder="1"/>
    <xf numFmtId="0" fontId="49" fillId="0" borderId="11" xfId="0" applyFont="1" applyBorder="1"/>
    <xf numFmtId="0" fontId="49" fillId="0" borderId="11" xfId="0" applyFont="1" applyBorder="1" applyAlignment="1">
      <alignment horizontal="center"/>
    </xf>
    <xf numFmtId="0" fontId="49" fillId="0" borderId="0" xfId="0" applyFont="1"/>
    <xf numFmtId="0" fontId="22" fillId="0" borderId="11" xfId="0" applyFont="1" applyBorder="1" applyAlignment="1"/>
    <xf numFmtId="0" fontId="19" fillId="4" borderId="11" xfId="0" applyFont="1" applyFill="1" applyBorder="1" applyAlignment="1">
      <alignment wrapText="1"/>
    </xf>
    <xf numFmtId="0" fontId="22" fillId="0" borderId="23" xfId="0" applyFont="1" applyBorder="1" applyAlignment="1"/>
    <xf numFmtId="0" fontId="19" fillId="4" borderId="23" xfId="0" applyFont="1" applyFill="1" applyBorder="1" applyAlignment="1"/>
    <xf numFmtId="0" fontId="50" fillId="0" borderId="20" xfId="0" applyFont="1" applyBorder="1"/>
    <xf numFmtId="0" fontId="50" fillId="41" borderId="20" xfId="0" applyFont="1" applyFill="1" applyBorder="1"/>
    <xf numFmtId="0" fontId="49" fillId="0" borderId="20" xfId="0" applyFont="1" applyBorder="1"/>
    <xf numFmtId="0" fontId="49" fillId="0" borderId="20" xfId="0" applyFont="1" applyBorder="1" applyAlignment="1">
      <alignment horizontal="center"/>
    </xf>
    <xf numFmtId="0" fontId="15" fillId="0" borderId="20" xfId="0" applyFont="1" applyBorder="1"/>
    <xf numFmtId="0" fontId="49" fillId="41" borderId="20" xfId="0" applyFont="1" applyFill="1" applyBorder="1"/>
    <xf numFmtId="0" fontId="19" fillId="41" borderId="20" xfId="0" applyFont="1" applyFill="1" applyBorder="1"/>
    <xf numFmtId="0" fontId="19" fillId="0" borderId="20" xfId="0" applyFont="1" applyBorder="1"/>
    <xf numFmtId="0" fontId="22" fillId="4" borderId="20" xfId="0" applyFont="1" applyFill="1" applyBorder="1"/>
    <xf numFmtId="0" fontId="22" fillId="4" borderId="20" xfId="0" applyFont="1" applyFill="1" applyBorder="1" applyAlignment="1">
      <alignment horizontal="center"/>
    </xf>
    <xf numFmtId="0" fontId="19" fillId="4" borderId="20" xfId="0" applyFont="1" applyFill="1" applyBorder="1"/>
    <xf numFmtId="0" fontId="49" fillId="4" borderId="20" xfId="0" applyFont="1" applyFill="1" applyBorder="1"/>
    <xf numFmtId="0" fontId="15" fillId="4" borderId="20" xfId="0" applyFont="1" applyFill="1" applyBorder="1"/>
    <xf numFmtId="0" fontId="49" fillId="0" borderId="0" xfId="0" applyFont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0" borderId="23" xfId="1" applyFont="1" applyBorder="1"/>
    <xf numFmtId="0" fontId="4" fillId="2" borderId="23" xfId="1" applyFont="1" applyFill="1" applyBorder="1" applyAlignment="1">
      <alignment horizontal="center" vertical="center"/>
    </xf>
    <xf numFmtId="0" fontId="4" fillId="9" borderId="23" xfId="1" applyFont="1" applyFill="1" applyBorder="1"/>
    <xf numFmtId="0" fontId="4" fillId="4" borderId="23" xfId="1" applyFont="1" applyFill="1" applyBorder="1"/>
    <xf numFmtId="0" fontId="4" fillId="12" borderId="18" xfId="1" applyFont="1" applyFill="1" applyBorder="1"/>
    <xf numFmtId="0" fontId="4" fillId="8" borderId="18" xfId="1" applyFont="1" applyFill="1" applyBorder="1"/>
    <xf numFmtId="187" fontId="19" fillId="8" borderId="29" xfId="2" applyNumberFormat="1" applyFont="1" applyFill="1" applyBorder="1"/>
    <xf numFmtId="1" fontId="4" fillId="4" borderId="0" xfId="1" applyNumberFormat="1" applyFont="1" applyFill="1" applyBorder="1" applyAlignment="1">
      <alignment horizontal="center" vertical="center"/>
    </xf>
    <xf numFmtId="187" fontId="4" fillId="10" borderId="18" xfId="2" applyNumberFormat="1" applyFont="1" applyFill="1" applyBorder="1"/>
    <xf numFmtId="0" fontId="4" fillId="2" borderId="27" xfId="1" applyFont="1" applyFill="1" applyBorder="1" applyAlignment="1">
      <alignment horizontal="center" vertical="center"/>
    </xf>
    <xf numFmtId="0" fontId="4" fillId="12" borderId="23" xfId="1" applyFont="1" applyFill="1" applyBorder="1"/>
    <xf numFmtId="0" fontId="4" fillId="8" borderId="23" xfId="1" applyFont="1" applyFill="1" applyBorder="1"/>
    <xf numFmtId="0" fontId="4" fillId="0" borderId="11" xfId="1" applyFont="1" applyBorder="1" applyAlignment="1">
      <alignment horizontal="center"/>
    </xf>
    <xf numFmtId="187" fontId="16" fillId="2" borderId="11" xfId="1" applyNumberFormat="1" applyFont="1" applyFill="1" applyBorder="1"/>
    <xf numFmtId="0" fontId="5" fillId="0" borderId="20" xfId="1" applyFont="1" applyBorder="1"/>
    <xf numFmtId="0" fontId="5" fillId="0" borderId="18" xfId="1" applyFont="1" applyBorder="1"/>
    <xf numFmtId="187" fontId="16" fillId="2" borderId="20" xfId="1" applyNumberFormat="1" applyFont="1" applyFill="1" applyBorder="1"/>
    <xf numFmtId="0" fontId="16" fillId="0" borderId="18" xfId="1" applyFont="1" applyBorder="1"/>
    <xf numFmtId="0" fontId="16" fillId="0" borderId="20" xfId="1" applyFont="1" applyBorder="1"/>
    <xf numFmtId="0" fontId="16" fillId="13" borderId="18" xfId="1" applyFont="1" applyFill="1" applyBorder="1"/>
    <xf numFmtId="0" fontId="16" fillId="2" borderId="18" xfId="1" applyFont="1" applyFill="1" applyBorder="1"/>
    <xf numFmtId="0" fontId="52" fillId="0" borderId="18" xfId="1" applyFont="1" applyBorder="1"/>
    <xf numFmtId="1" fontId="4" fillId="2" borderId="4" xfId="1" applyNumberFormat="1" applyFont="1" applyFill="1" applyBorder="1" applyAlignment="1">
      <alignment horizontal="center" vertical="center"/>
    </xf>
    <xf numFmtId="187" fontId="4" fillId="2" borderId="6" xfId="1" applyNumberFormat="1" applyFont="1" applyFill="1" applyBorder="1" applyAlignment="1">
      <alignment horizontal="center" vertical="center"/>
    </xf>
    <xf numFmtId="0" fontId="4" fillId="2" borderId="37" xfId="1" applyFont="1" applyFill="1" applyBorder="1"/>
    <xf numFmtId="1" fontId="4" fillId="2" borderId="20" xfId="1" applyNumberFormat="1" applyFont="1" applyFill="1" applyBorder="1"/>
    <xf numFmtId="1" fontId="4" fillId="11" borderId="20" xfId="1" applyNumberFormat="1" applyFont="1" applyFill="1" applyBorder="1"/>
    <xf numFmtId="1" fontId="4" fillId="2" borderId="37" xfId="1" applyNumberFormat="1" applyFont="1" applyFill="1" applyBorder="1"/>
    <xf numFmtId="1" fontId="4" fillId="11" borderId="18" xfId="1" applyNumberFormat="1" applyFont="1" applyFill="1" applyBorder="1"/>
    <xf numFmtId="187" fontId="4" fillId="2" borderId="20" xfId="1" applyNumberFormat="1" applyFont="1" applyFill="1" applyBorder="1"/>
    <xf numFmtId="187" fontId="4" fillId="2" borderId="37" xfId="1" applyNumberFormat="1" applyFont="1" applyFill="1" applyBorder="1"/>
    <xf numFmtId="187" fontId="4" fillId="11" borderId="19" xfId="1" applyNumberFormat="1" applyFont="1" applyFill="1" applyBorder="1"/>
    <xf numFmtId="187" fontId="4" fillId="11" borderId="37" xfId="1" applyNumberFormat="1" applyFont="1" applyFill="1" applyBorder="1"/>
    <xf numFmtId="187" fontId="4" fillId="11" borderId="32" xfId="1" applyNumberFormat="1" applyFont="1" applyFill="1" applyBorder="1"/>
    <xf numFmtId="1" fontId="4" fillId="11" borderId="29" xfId="1" applyNumberFormat="1" applyFont="1" applyFill="1" applyBorder="1"/>
    <xf numFmtId="0" fontId="4" fillId="2" borderId="28" xfId="1" applyFont="1" applyFill="1" applyBorder="1"/>
    <xf numFmtId="1" fontId="4" fillId="11" borderId="11" xfId="1" applyNumberFormat="1" applyFont="1" applyFill="1" applyBorder="1"/>
    <xf numFmtId="1" fontId="4" fillId="2" borderId="11" xfId="1" applyNumberFormat="1" applyFont="1" applyFill="1" applyBorder="1"/>
    <xf numFmtId="187" fontId="4" fillId="2" borderId="11" xfId="1" applyNumberFormat="1" applyFont="1" applyFill="1" applyBorder="1"/>
    <xf numFmtId="187" fontId="4" fillId="2" borderId="28" xfId="1" applyNumberFormat="1" applyFont="1" applyFill="1" applyBorder="1"/>
    <xf numFmtId="187" fontId="4" fillId="11" borderId="28" xfId="1" applyNumberFormat="1" applyFont="1" applyFill="1" applyBorder="1"/>
    <xf numFmtId="1" fontId="4" fillId="2" borderId="28" xfId="1" applyNumberFormat="1" applyFont="1" applyFill="1" applyBorder="1"/>
    <xf numFmtId="1" fontId="4" fillId="11" borderId="28" xfId="1" applyNumberFormat="1" applyFont="1" applyFill="1" applyBorder="1"/>
    <xf numFmtId="187" fontId="4" fillId="3" borderId="11" xfId="1" applyNumberFormat="1" applyFont="1" applyFill="1" applyBorder="1"/>
    <xf numFmtId="187" fontId="4" fillId="2" borderId="34" xfId="1" applyNumberFormat="1" applyFont="1" applyFill="1" applyBorder="1" applyAlignment="1">
      <alignment horizontal="center" vertical="center"/>
    </xf>
    <xf numFmtId="187" fontId="18" fillId="2" borderId="37" xfId="1" applyNumberFormat="1" applyFont="1" applyFill="1" applyBorder="1"/>
    <xf numFmtId="0" fontId="53" fillId="0" borderId="18" xfId="1" applyFont="1" applyBorder="1"/>
    <xf numFmtId="1" fontId="18" fillId="2" borderId="37" xfId="1" applyNumberFormat="1" applyFont="1" applyFill="1" applyBorder="1"/>
    <xf numFmtId="187" fontId="4" fillId="2" borderId="18" xfId="1" applyNumberFormat="1" applyFont="1" applyFill="1" applyBorder="1"/>
    <xf numFmtId="1" fontId="4" fillId="2" borderId="18" xfId="1" applyNumberFormat="1" applyFont="1" applyFill="1" applyBorder="1"/>
    <xf numFmtId="187" fontId="4" fillId="2" borderId="19" xfId="1" applyNumberFormat="1" applyFont="1" applyFill="1" applyBorder="1"/>
    <xf numFmtId="1" fontId="6" fillId="4" borderId="33" xfId="2" applyNumberFormat="1" applyFont="1" applyFill="1" applyBorder="1"/>
    <xf numFmtId="1" fontId="6" fillId="4" borderId="29" xfId="2" applyNumberFormat="1" applyFont="1" applyFill="1" applyBorder="1"/>
    <xf numFmtId="187" fontId="19" fillId="4" borderId="29" xfId="2" applyNumberFormat="1" applyFont="1" applyFill="1" applyBorder="1"/>
    <xf numFmtId="1" fontId="4" fillId="11" borderId="37" xfId="1" applyNumberFormat="1" applyFont="1" applyFill="1" applyBorder="1"/>
    <xf numFmtId="0" fontId="3" fillId="0" borderId="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4" fillId="0" borderId="34" xfId="1" applyFont="1" applyBorder="1"/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3" xfId="1" applyFont="1" applyBorder="1"/>
    <xf numFmtId="1" fontId="4" fillId="5" borderId="11" xfId="1" applyNumberFormat="1" applyFont="1" applyFill="1" applyBorder="1"/>
    <xf numFmtId="0" fontId="8" fillId="0" borderId="0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9" fillId="8" borderId="29" xfId="1" applyFont="1" applyFill="1" applyBorder="1"/>
    <xf numFmtId="0" fontId="16" fillId="0" borderId="29" xfId="1" applyFont="1" applyBorder="1"/>
    <xf numFmtId="0" fontId="16" fillId="0" borderId="11" xfId="1" applyFont="1" applyBorder="1"/>
    <xf numFmtId="0" fontId="16" fillId="4" borderId="29" xfId="1" applyFont="1" applyFill="1" applyBorder="1"/>
    <xf numFmtId="0" fontId="8" fillId="4" borderId="29" xfId="1" applyFont="1" applyFill="1" applyBorder="1"/>
    <xf numFmtId="0" fontId="22" fillId="14" borderId="18" xfId="1" applyFont="1" applyFill="1" applyBorder="1"/>
    <xf numFmtId="187" fontId="4" fillId="11" borderId="20" xfId="1" applyNumberFormat="1" applyFont="1" applyFill="1" applyBorder="1"/>
    <xf numFmtId="0" fontId="16" fillId="2" borderId="20" xfId="1" applyFont="1" applyFill="1" applyBorder="1"/>
    <xf numFmtId="0" fontId="5" fillId="0" borderId="11" xfId="1" applyFont="1" applyBorder="1"/>
    <xf numFmtId="0" fontId="16" fillId="13" borderId="11" xfId="1" applyFont="1" applyFill="1" applyBorder="1"/>
    <xf numFmtId="0" fontId="4" fillId="4" borderId="3" xfId="1" applyFont="1" applyFill="1" applyBorder="1" applyAlignment="1">
      <alignment horizontal="center" vertical="center"/>
    </xf>
    <xf numFmtId="187" fontId="6" fillId="9" borderId="22" xfId="1" applyNumberFormat="1" applyFont="1" applyFill="1" applyBorder="1"/>
    <xf numFmtId="187" fontId="4" fillId="5" borderId="23" xfId="1" applyNumberFormat="1" applyFont="1" applyFill="1" applyBorder="1"/>
    <xf numFmtId="187" fontId="4" fillId="5" borderId="20" xfId="1" applyNumberFormat="1" applyFont="1" applyFill="1" applyBorder="1"/>
    <xf numFmtId="0" fontId="4" fillId="4" borderId="20" xfId="1" applyFont="1" applyFill="1" applyBorder="1" applyAlignment="1">
      <alignment horizontal="center" vertical="center"/>
    </xf>
    <xf numFmtId="187" fontId="6" fillId="9" borderId="20" xfId="1" applyNumberFormat="1" applyFont="1" applyFill="1" applyBorder="1"/>
    <xf numFmtId="0" fontId="4" fillId="11" borderId="34" xfId="1" applyFont="1" applyFill="1" applyBorder="1"/>
    <xf numFmtId="0" fontId="4" fillId="0" borderId="23" xfId="1" applyFont="1" applyBorder="1" applyAlignment="1">
      <alignment horizontal="center"/>
    </xf>
    <xf numFmtId="0" fontId="16" fillId="0" borderId="23" xfId="1" applyFont="1" applyBorder="1"/>
    <xf numFmtId="187" fontId="4" fillId="0" borderId="23" xfId="2" applyNumberFormat="1" applyFont="1" applyBorder="1"/>
    <xf numFmtId="187" fontId="4" fillId="10" borderId="23" xfId="2" applyNumberFormat="1" applyFont="1" applyFill="1" applyBorder="1"/>
    <xf numFmtId="0" fontId="4" fillId="4" borderId="47" xfId="1" applyFont="1" applyFill="1" applyBorder="1" applyAlignment="1">
      <alignment horizontal="center" vertical="center"/>
    </xf>
    <xf numFmtId="0" fontId="4" fillId="0" borderId="21" xfId="1" applyFont="1" applyBorder="1"/>
    <xf numFmtId="0" fontId="4" fillId="0" borderId="22" xfId="1" applyFont="1" applyBorder="1"/>
    <xf numFmtId="0" fontId="4" fillId="2" borderId="23" xfId="1" applyFont="1" applyFill="1" applyBorder="1"/>
    <xf numFmtId="0" fontId="4" fillId="11" borderId="23" xfId="1" applyFont="1" applyFill="1" applyBorder="1"/>
    <xf numFmtId="0" fontId="4" fillId="11" borderId="24" xfId="1" applyFont="1" applyFill="1" applyBorder="1"/>
    <xf numFmtId="0" fontId="4" fillId="0" borderId="23" xfId="1" applyFont="1" applyFill="1" applyBorder="1"/>
    <xf numFmtId="0" fontId="4" fillId="17" borderId="23" xfId="1" applyFont="1" applyFill="1" applyBorder="1"/>
    <xf numFmtId="0" fontId="4" fillId="3" borderId="23" xfId="1" applyFont="1" applyFill="1" applyBorder="1"/>
    <xf numFmtId="187" fontId="4" fillId="2" borderId="47" xfId="1" applyNumberFormat="1" applyFont="1" applyFill="1" applyBorder="1" applyAlignment="1">
      <alignment horizontal="center" vertical="center"/>
    </xf>
    <xf numFmtId="0" fontId="4" fillId="17" borderId="11" xfId="1" applyFont="1" applyFill="1" applyBorder="1"/>
    <xf numFmtId="187" fontId="54" fillId="2" borderId="37" xfId="1" applyNumberFormat="1" applyFont="1" applyFill="1" applyBorder="1"/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50" fillId="0" borderId="6" xfId="0" applyFont="1" applyBorder="1" applyAlignment="1">
      <alignment horizontal="center" wrapText="1"/>
    </xf>
    <xf numFmtId="0" fontId="50" fillId="0" borderId="5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1" fillId="41" borderId="6" xfId="0" applyFont="1" applyFill="1" applyBorder="1" applyAlignment="1">
      <alignment horizontal="center" wrapText="1"/>
    </xf>
    <xf numFmtId="0" fontId="51" fillId="41" borderId="5" xfId="0" applyFont="1" applyFill="1" applyBorder="1" applyAlignment="1">
      <alignment horizontal="center"/>
    </xf>
    <xf numFmtId="0" fontId="51" fillId="41" borderId="2" xfId="0" applyFont="1" applyFill="1" applyBorder="1" applyAlignment="1">
      <alignment horizontal="center"/>
    </xf>
    <xf numFmtId="0" fontId="50" fillId="0" borderId="5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</cellXfs>
  <cellStyles count="7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2" xfId="30"/>
    <cellStyle name="Comma 3" xfId="31"/>
    <cellStyle name="Comma 4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42"/>
    <cellStyle name="Note" xfId="43"/>
    <cellStyle name="Output" xfId="44"/>
    <cellStyle name="Title" xfId="45"/>
    <cellStyle name="Total" xfId="46"/>
    <cellStyle name="Warning Text" xfId="47"/>
    <cellStyle name="เครื่องหมายจุลภาค 2" xfId="48"/>
    <cellStyle name="เครื่องหมายจุลภาค 2 2" xfId="49"/>
    <cellStyle name="เครื่องหมายจุลภาค 2_สำรวจ เจ_าหน_าท__ สสอ.ท_บคล_อ ส_งกล__ม สสจ.(๑๓กพ๕๘)" xfId="50"/>
    <cellStyle name="เครื่องหมายจุลภาค 3" xfId="51"/>
    <cellStyle name="เครื่องหมายจุลภาค 3 2" xfId="52"/>
    <cellStyle name="เครื่องหมายจุลภาค 4" xfId="53"/>
    <cellStyle name="เครื่องหมายจุลภาค 4 2" xfId="54"/>
    <cellStyle name="เครื่องหมายจุลภาค 4 3" xfId="55"/>
    <cellStyle name="เครื่องหมายจุลภาค 5" xfId="56"/>
    <cellStyle name="เครื่องหมายจุลภาค 6" xfId="57"/>
    <cellStyle name="เครื่องหมายจุลภาค 7" xfId="58"/>
    <cellStyle name="เครื่องหมายจุลภาค 8" xfId="59"/>
    <cellStyle name="เครื่องหมายจุลภาค_การกำหนดขนาด รพ.สต.18032559" xfId="2"/>
    <cellStyle name="เครื่องหมายสกุลเงิน 2" xfId="60"/>
    <cellStyle name="เชื่อมโยงหลายมิติ_ทุก รพ. รายเขต" xfId="61"/>
    <cellStyle name="ปกติ 10" xfId="62"/>
    <cellStyle name="ปกติ 11" xfId="63"/>
    <cellStyle name="ปกติ 12" xfId="64"/>
    <cellStyle name="ปกติ 16" xfId="65"/>
    <cellStyle name="ปกติ 2" xfId="66"/>
    <cellStyle name="ปกติ 2 2" xfId="67"/>
    <cellStyle name="ปกติ 3" xfId="68"/>
    <cellStyle name="ปกติ 3 2" xfId="69"/>
    <cellStyle name="ปกติ 4" xfId="70"/>
    <cellStyle name="ปกติ 4 2" xfId="71"/>
    <cellStyle name="ปกติ 4_การกำหนดขนาด รพ.สต.18032559" xfId="72"/>
    <cellStyle name="ปกติ 5" xfId="73"/>
    <cellStyle name="ปกติ 5 2" xfId="74"/>
    <cellStyle name="ปกติ 6" xfId="75"/>
    <cellStyle name="ปกติ 7" xfId="76"/>
    <cellStyle name="ปกติ 8" xfId="77"/>
    <cellStyle name="ปกติ 9" xfId="78"/>
    <cellStyle name="ปกติ_การกำหนดขนาด รพ.สต.1803255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626;&#3640;&#3608;&#3637;%20%20&#3619;&#3633;&#3605;&#3609;&#3617;&#3640;&#3591;%202548\&#3585;&#3634;&#3619;&#3648;&#3591;&#3636;&#3609;%20&#3611;&#3637;%202548\102&#3648;&#3591;&#3636;&#3609;&#3648;&#3604;&#3639;&#3629;&#3609;%20&#3608;&#3633;&#3609;&#3623;&#3634;&#3588;&#3617;%202547%20&#3651;&#3627;&#3617;&#36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เลือกเวร วันที่"/>
      <sheetName val="นำสงเงินเดือน"/>
      <sheetName val="ธันวาคม48"/>
      <sheetName val="จ่ายเงินเดือน"/>
      <sheetName val="สปจ.สปอ.หัก"/>
      <sheetName val="โรงเรียนหัก"/>
      <sheetName val="จ่ายให้ครู"/>
      <sheetName val="จ่ายเงินเดือน (2)"/>
      <sheetName val="รายละเอียดลดหย่อน (2)"/>
      <sheetName val="รายละเอียดลดหย่อน (3)"/>
      <sheetName val="งบหน้ารายละเอียดกบข"/>
      <sheetName val="คำนวณผู้เสีย"/>
      <sheetName val="ธันวาคม2545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BN193"/>
  <sheetViews>
    <sheetView showGridLines="0" tabSelected="1" zoomScale="120" zoomScaleNormal="120" workbookViewId="0">
      <pane xSplit="10" ySplit="5" topLeftCell="K27" activePane="bottomRight" state="frozen"/>
      <selection pane="topRight" activeCell="G1" sqref="G1"/>
      <selection pane="bottomLeft" activeCell="A6" sqref="A6"/>
      <selection pane="bottomRight" activeCell="J15" sqref="J15"/>
    </sheetView>
  </sheetViews>
  <sheetFormatPr defaultColWidth="10.28515625" defaultRowHeight="19.5" x14ac:dyDescent="0.3"/>
  <cols>
    <col min="1" max="1" width="5" style="2" customWidth="1"/>
    <col min="2" max="2" width="6.42578125" style="2" customWidth="1"/>
    <col min="3" max="3" width="25.7109375" style="2" customWidth="1"/>
    <col min="4" max="4" width="9.85546875" style="2" customWidth="1"/>
    <col min="5" max="5" width="7.28515625" style="2" customWidth="1"/>
    <col min="6" max="6" width="9.140625" style="2" customWidth="1"/>
    <col min="7" max="8" width="6.28515625" style="201" customWidth="1"/>
    <col min="9" max="9" width="9" style="200" customWidth="1"/>
    <col min="10" max="10" width="8.140625" style="201" customWidth="1"/>
    <col min="11" max="11" width="9.42578125" style="202" customWidth="1"/>
    <col min="12" max="15" width="5.7109375" style="2" customWidth="1"/>
    <col min="16" max="21" width="5.5703125" style="2" customWidth="1"/>
    <col min="22" max="23" width="7" style="2" customWidth="1"/>
    <col min="24" max="24" width="7.28515625" style="2" customWidth="1"/>
    <col min="25" max="26" width="7" style="2" customWidth="1"/>
    <col min="27" max="27" width="7.5703125" style="3" customWidth="1"/>
    <col min="28" max="29" width="7" style="2" customWidth="1"/>
    <col min="30" max="30" width="7.28515625" style="2" customWidth="1"/>
    <col min="31" max="32" width="7" style="2" customWidth="1"/>
    <col min="33" max="33" width="7.42578125" style="2" customWidth="1"/>
    <col min="34" max="35" width="7" style="2" customWidth="1"/>
    <col min="36" max="36" width="6.7109375" style="2" customWidth="1"/>
    <col min="37" max="38" width="7" style="2" customWidth="1"/>
    <col min="39" max="39" width="6.7109375" style="2" customWidth="1"/>
    <col min="40" max="41" width="7" style="2" customWidth="1"/>
    <col min="42" max="42" width="6.7109375" style="2" customWidth="1"/>
    <col min="43" max="44" width="7" style="2" customWidth="1"/>
    <col min="45" max="45" width="8.140625" style="2" customWidth="1"/>
    <col min="46" max="52" width="6" style="4" hidden="1" customWidth="1"/>
    <col min="53" max="53" width="7.28515625" style="4" customWidth="1"/>
    <col min="54" max="54" width="7.5703125" style="4" customWidth="1"/>
    <col min="55" max="55" width="9.28515625" style="202" hidden="1" customWidth="1"/>
    <col min="56" max="56" width="8.5703125" style="2" hidden="1" customWidth="1"/>
    <col min="57" max="57" width="7.28515625" style="2" hidden="1" customWidth="1"/>
    <col min="58" max="58" width="8.5703125" style="2" hidden="1" customWidth="1"/>
    <col min="59" max="59" width="7.42578125" style="202" hidden="1" customWidth="1"/>
    <col min="60" max="60" width="7.7109375" style="2" hidden="1" customWidth="1"/>
    <col min="61" max="61" width="6.42578125" style="2" hidden="1" customWidth="1"/>
    <col min="62" max="62" width="7.7109375" style="2" hidden="1" customWidth="1"/>
    <col min="63" max="63" width="7.42578125" style="2" hidden="1" customWidth="1"/>
    <col min="64" max="64" width="7.28515625" style="2" hidden="1" customWidth="1"/>
    <col min="65" max="65" width="6.5703125" style="2" hidden="1" customWidth="1"/>
    <col min="66" max="66" width="7" style="2" hidden="1" customWidth="1"/>
    <col min="67" max="16384" width="10.28515625" style="2"/>
  </cols>
  <sheetData>
    <row r="1" spans="1:66" ht="24" customHeight="1" x14ac:dyDescent="0.3">
      <c r="B1" s="1" t="s">
        <v>277</v>
      </c>
      <c r="C1" s="1"/>
      <c r="D1" s="1"/>
      <c r="E1" s="1"/>
      <c r="F1" s="1"/>
      <c r="G1" s="294"/>
      <c r="H1" s="294"/>
      <c r="I1" s="1"/>
      <c r="J1" s="1"/>
      <c r="K1" s="1"/>
      <c r="AY1" s="4" t="s">
        <v>339</v>
      </c>
      <c r="BC1" s="1"/>
      <c r="BG1" s="1"/>
    </row>
    <row r="2" spans="1:66" ht="23.25" customHeight="1" thickBot="1" x14ac:dyDescent="0.35">
      <c r="A2" s="6"/>
      <c r="B2" s="287"/>
      <c r="C2" s="287"/>
      <c r="D2" s="287"/>
      <c r="E2" s="287"/>
      <c r="F2" s="287"/>
      <c r="G2" s="295"/>
      <c r="H2" s="295"/>
      <c r="I2" s="287"/>
      <c r="J2" s="288"/>
      <c r="K2" s="5"/>
      <c r="L2" s="292" t="s">
        <v>275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9"/>
      <c r="AT2" s="10" t="s">
        <v>0</v>
      </c>
      <c r="AU2" s="11"/>
      <c r="AV2" s="11"/>
      <c r="AW2" s="11"/>
      <c r="AX2" s="11"/>
      <c r="AY2" s="11"/>
      <c r="AZ2" s="11"/>
      <c r="BA2" s="12"/>
      <c r="BB2" s="13"/>
      <c r="BC2" s="14"/>
      <c r="BG2" s="14"/>
      <c r="BI2" s="2" t="s">
        <v>1</v>
      </c>
    </row>
    <row r="3" spans="1:66" ht="21" customHeight="1" thickBot="1" x14ac:dyDescent="0.35">
      <c r="A3" s="289"/>
      <c r="B3" s="290"/>
      <c r="C3" s="290"/>
      <c r="D3" s="290"/>
      <c r="E3" s="290"/>
      <c r="F3" s="290"/>
      <c r="G3" s="296"/>
      <c r="H3" s="296"/>
      <c r="I3" s="290"/>
      <c r="J3" s="291"/>
      <c r="K3" s="14"/>
      <c r="L3" s="15" t="s">
        <v>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5" t="s">
        <v>3</v>
      </c>
      <c r="Y3" s="16"/>
      <c r="Z3" s="17"/>
      <c r="AA3" s="15" t="s">
        <v>4</v>
      </c>
      <c r="AB3" s="16"/>
      <c r="AC3" s="17"/>
      <c r="AD3" s="15" t="s">
        <v>5</v>
      </c>
      <c r="AE3" s="16"/>
      <c r="AF3" s="17"/>
      <c r="AG3" s="15" t="s">
        <v>6</v>
      </c>
      <c r="AH3" s="16"/>
      <c r="AI3" s="17"/>
      <c r="AJ3" s="207" t="s">
        <v>7</v>
      </c>
      <c r="AK3" s="16"/>
      <c r="AL3" s="16"/>
      <c r="AM3" s="207" t="s">
        <v>96</v>
      </c>
      <c r="AN3" s="16"/>
      <c r="AO3" s="16"/>
      <c r="AP3" s="207" t="s">
        <v>97</v>
      </c>
      <c r="AQ3" s="16"/>
      <c r="AR3" s="16"/>
      <c r="AS3" s="38"/>
      <c r="AT3" s="10"/>
      <c r="AU3" s="11"/>
      <c r="AV3" s="11"/>
      <c r="AW3" s="11"/>
      <c r="AX3" s="11"/>
      <c r="AY3" s="11"/>
      <c r="AZ3" s="11"/>
      <c r="BA3" s="18"/>
      <c r="BB3" s="13"/>
      <c r="BC3" s="14"/>
      <c r="BG3" s="14"/>
    </row>
    <row r="4" spans="1:66" ht="64.5" customHeight="1" x14ac:dyDescent="0.3">
      <c r="A4" s="230" t="s">
        <v>130</v>
      </c>
      <c r="B4" s="19" t="s">
        <v>131</v>
      </c>
      <c r="C4" s="19" t="s">
        <v>8</v>
      </c>
      <c r="D4" s="19" t="s">
        <v>9</v>
      </c>
      <c r="E4" s="230" t="s">
        <v>128</v>
      </c>
      <c r="F4" s="230" t="s">
        <v>129</v>
      </c>
      <c r="G4" s="21" t="s">
        <v>278</v>
      </c>
      <c r="H4" s="21" t="s">
        <v>279</v>
      </c>
      <c r="I4" s="20" t="s">
        <v>10</v>
      </c>
      <c r="J4" s="21" t="s">
        <v>11</v>
      </c>
      <c r="K4" s="22" t="s">
        <v>12</v>
      </c>
      <c r="L4" s="331" t="s">
        <v>13</v>
      </c>
      <c r="M4" s="332"/>
      <c r="N4" s="332"/>
      <c r="O4" s="333"/>
      <c r="P4" s="334" t="s">
        <v>14</v>
      </c>
      <c r="Q4" s="332"/>
      <c r="R4" s="332"/>
      <c r="S4" s="332"/>
      <c r="T4" s="333"/>
      <c r="U4" s="23" t="s">
        <v>269</v>
      </c>
      <c r="V4" s="24" t="s">
        <v>15</v>
      </c>
      <c r="W4" s="25" t="s">
        <v>16</v>
      </c>
      <c r="X4" s="26" t="s">
        <v>266</v>
      </c>
      <c r="Y4" s="27" t="s">
        <v>264</v>
      </c>
      <c r="Z4" s="28" t="s">
        <v>16</v>
      </c>
      <c r="AA4" s="29" t="s">
        <v>267</v>
      </c>
      <c r="AB4" s="27" t="s">
        <v>265</v>
      </c>
      <c r="AC4" s="28" t="s">
        <v>16</v>
      </c>
      <c r="AD4" s="30" t="s">
        <v>268</v>
      </c>
      <c r="AE4" s="27" t="s">
        <v>17</v>
      </c>
      <c r="AF4" s="28" t="s">
        <v>16</v>
      </c>
      <c r="AG4" s="30" t="s">
        <v>270</v>
      </c>
      <c r="AH4" s="27" t="s">
        <v>17</v>
      </c>
      <c r="AI4" s="28" t="s">
        <v>16</v>
      </c>
      <c r="AJ4" s="30" t="s">
        <v>271</v>
      </c>
      <c r="AK4" s="27" t="s">
        <v>95</v>
      </c>
      <c r="AL4" s="28" t="s">
        <v>16</v>
      </c>
      <c r="AM4" s="30" t="s">
        <v>272</v>
      </c>
      <c r="AN4" s="27" t="s">
        <v>98</v>
      </c>
      <c r="AO4" s="28" t="s">
        <v>16</v>
      </c>
      <c r="AP4" s="30" t="s">
        <v>273</v>
      </c>
      <c r="AQ4" s="27" t="s">
        <v>98</v>
      </c>
      <c r="AR4" s="28" t="s">
        <v>16</v>
      </c>
      <c r="AS4" s="31" t="s">
        <v>18</v>
      </c>
      <c r="AT4" s="32" t="s">
        <v>19</v>
      </c>
      <c r="AU4" s="33" t="s">
        <v>20</v>
      </c>
      <c r="AV4" s="33" t="s">
        <v>21</v>
      </c>
      <c r="AW4" s="33" t="s">
        <v>22</v>
      </c>
      <c r="AX4" s="33" t="s">
        <v>23</v>
      </c>
      <c r="AY4" s="33" t="s">
        <v>24</v>
      </c>
      <c r="AZ4" s="33" t="s">
        <v>25</v>
      </c>
      <c r="BA4" s="34" t="s">
        <v>26</v>
      </c>
      <c r="BB4" s="35" t="s">
        <v>27</v>
      </c>
      <c r="BC4" s="36" t="s">
        <v>28</v>
      </c>
      <c r="BD4" s="37" t="s">
        <v>29</v>
      </c>
      <c r="BE4" s="38" t="s">
        <v>30</v>
      </c>
      <c r="BF4" s="39" t="s">
        <v>31</v>
      </c>
      <c r="BG4" s="36" t="s">
        <v>32</v>
      </c>
      <c r="BH4" s="40" t="s">
        <v>33</v>
      </c>
      <c r="BI4" s="38" t="s">
        <v>34</v>
      </c>
      <c r="BJ4" s="41" t="s">
        <v>35</v>
      </c>
      <c r="BK4" s="38" t="s">
        <v>36</v>
      </c>
      <c r="BL4" s="42" t="s">
        <v>37</v>
      </c>
      <c r="BM4" s="38"/>
      <c r="BN4" s="42" t="s">
        <v>38</v>
      </c>
    </row>
    <row r="5" spans="1:66" ht="26.25" customHeight="1" x14ac:dyDescent="0.3">
      <c r="A5" s="19"/>
      <c r="B5" s="19"/>
      <c r="C5" s="19"/>
      <c r="D5" s="19"/>
      <c r="E5" s="19"/>
      <c r="F5" s="19"/>
      <c r="G5" s="297"/>
      <c r="H5" s="297"/>
      <c r="I5" s="20"/>
      <c r="J5" s="21"/>
      <c r="K5" s="22"/>
      <c r="L5" s="43" t="s">
        <v>39</v>
      </c>
      <c r="M5" s="44" t="s">
        <v>40</v>
      </c>
      <c r="N5" s="44" t="s">
        <v>41</v>
      </c>
      <c r="O5" s="45" t="s">
        <v>42</v>
      </c>
      <c r="P5" s="43" t="s">
        <v>39</v>
      </c>
      <c r="Q5" s="44" t="s">
        <v>40</v>
      </c>
      <c r="R5" s="44" t="s">
        <v>43</v>
      </c>
      <c r="S5" s="46" t="s">
        <v>44</v>
      </c>
      <c r="T5" s="44" t="s">
        <v>42</v>
      </c>
      <c r="U5" s="46"/>
      <c r="V5" s="47"/>
      <c r="W5" s="48"/>
      <c r="X5" s="44"/>
      <c r="Y5" s="47"/>
      <c r="Z5" s="48"/>
      <c r="AA5" s="49"/>
      <c r="AB5" s="47"/>
      <c r="AC5" s="48"/>
      <c r="AD5" s="46"/>
      <c r="AE5" s="47"/>
      <c r="AF5" s="48"/>
      <c r="AG5" s="46"/>
      <c r="AH5" s="47"/>
      <c r="AI5" s="48"/>
      <c r="AJ5" s="46"/>
      <c r="AK5" s="47"/>
      <c r="AL5" s="48"/>
      <c r="AM5" s="46"/>
      <c r="AN5" s="47"/>
      <c r="AO5" s="48"/>
      <c r="AP5" s="46"/>
      <c r="AQ5" s="47"/>
      <c r="AR5" s="48"/>
      <c r="AS5" s="50"/>
      <c r="AT5" s="51"/>
      <c r="AU5" s="52"/>
      <c r="AV5" s="52"/>
      <c r="AW5" s="52"/>
      <c r="AX5" s="52"/>
      <c r="AY5" s="52"/>
      <c r="AZ5" s="52"/>
      <c r="BA5" s="53"/>
      <c r="BB5" s="54"/>
      <c r="BC5" s="36"/>
      <c r="BD5" s="37"/>
      <c r="BE5" s="38"/>
      <c r="BF5" s="39"/>
      <c r="BG5" s="36"/>
      <c r="BH5" s="40"/>
      <c r="BI5" s="38"/>
      <c r="BJ5" s="41"/>
      <c r="BK5" s="38"/>
      <c r="BL5" s="42"/>
      <c r="BM5" s="38"/>
      <c r="BN5" s="42"/>
    </row>
    <row r="6" spans="1:66" ht="19.5" customHeight="1" x14ac:dyDescent="0.3">
      <c r="A6" s="2">
        <v>1</v>
      </c>
      <c r="B6" s="96">
        <v>1</v>
      </c>
      <c r="C6" s="38" t="s">
        <v>133</v>
      </c>
      <c r="D6" s="38" t="s">
        <v>45</v>
      </c>
      <c r="E6" s="38" t="s">
        <v>135</v>
      </c>
      <c r="F6" s="38" t="s">
        <v>136</v>
      </c>
      <c r="G6" s="250" t="s">
        <v>280</v>
      </c>
      <c r="H6" s="250">
        <v>2565</v>
      </c>
      <c r="I6" s="97">
        <v>6193</v>
      </c>
      <c r="J6" s="83">
        <f>+I6+I7</f>
        <v>10814</v>
      </c>
      <c r="K6" s="255">
        <f>+AS6+AS7</f>
        <v>8</v>
      </c>
      <c r="L6" s="100">
        <v>1</v>
      </c>
      <c r="M6" s="101"/>
      <c r="N6" s="101"/>
      <c r="O6" s="61">
        <f>SUM(L6:N6)</f>
        <v>1</v>
      </c>
      <c r="P6" s="38">
        <v>1</v>
      </c>
      <c r="Q6" s="38"/>
      <c r="R6" s="38"/>
      <c r="S6" s="38"/>
      <c r="T6" s="62">
        <f>SUM(P6:S6)</f>
        <v>1</v>
      </c>
      <c r="U6" s="257">
        <f>+O6+O7+T6+T7</f>
        <v>4</v>
      </c>
      <c r="V6" s="257">
        <f>+J6/1250</f>
        <v>8.6511999999999993</v>
      </c>
      <c r="W6" s="259">
        <f>+V6-U6</f>
        <v>4.6511999999999993</v>
      </c>
      <c r="X6" s="101">
        <v>2</v>
      </c>
      <c r="Y6" s="257">
        <f>+J6/2500</f>
        <v>4.3255999999999997</v>
      </c>
      <c r="Z6" s="259">
        <f>+Y6-X6-X7</f>
        <v>1.3255999999999997</v>
      </c>
      <c r="AA6" s="104">
        <v>1</v>
      </c>
      <c r="AB6" s="257">
        <v>1</v>
      </c>
      <c r="AC6" s="259">
        <f>+AB6-AA6-AA7</f>
        <v>0</v>
      </c>
      <c r="AD6" s="38"/>
      <c r="AE6" s="257">
        <f>+J6/10000</f>
        <v>1.0813999999999999</v>
      </c>
      <c r="AF6" s="256">
        <v>1</v>
      </c>
      <c r="AG6" s="38"/>
      <c r="AH6" s="257">
        <f>+J6/10000</f>
        <v>1.0813999999999999</v>
      </c>
      <c r="AI6" s="256">
        <v>1</v>
      </c>
      <c r="AJ6" s="38"/>
      <c r="AK6" s="105">
        <v>1</v>
      </c>
      <c r="AL6" s="256">
        <v>1</v>
      </c>
      <c r="AM6" s="38"/>
      <c r="AN6" s="105">
        <v>1</v>
      </c>
      <c r="AO6" s="256">
        <v>1</v>
      </c>
      <c r="AP6" s="38"/>
      <c r="AQ6" s="105">
        <v>1</v>
      </c>
      <c r="AR6" s="256">
        <v>1</v>
      </c>
      <c r="AS6" s="208">
        <f>+O6+T6+X6+AA6+AD6+AG6+AJ6+AM6+AP6</f>
        <v>5</v>
      </c>
      <c r="AT6" s="105"/>
      <c r="AU6" s="105">
        <v>1</v>
      </c>
      <c r="AV6" s="105">
        <v>1</v>
      </c>
      <c r="AW6" s="105"/>
      <c r="AX6" s="105"/>
      <c r="AY6" s="105">
        <v>1</v>
      </c>
      <c r="AZ6" s="105"/>
      <c r="BA6" s="106">
        <f>SUM(AT6:AZ6)</f>
        <v>3</v>
      </c>
      <c r="BB6" s="107">
        <f>+AS6+BA6</f>
        <v>8</v>
      </c>
      <c r="BC6" s="93">
        <v>16273</v>
      </c>
      <c r="BD6" s="74"/>
      <c r="BE6" s="38">
        <v>5969</v>
      </c>
      <c r="BF6" s="74"/>
      <c r="BG6" s="69">
        <v>1464</v>
      </c>
      <c r="BH6" s="75"/>
      <c r="BI6" s="38">
        <v>59</v>
      </c>
      <c r="BJ6" s="75"/>
      <c r="BK6" s="38"/>
      <c r="BL6" s="38"/>
      <c r="BM6" s="38"/>
      <c r="BN6" s="38"/>
    </row>
    <row r="7" spans="1:66" ht="19.5" customHeight="1" x14ac:dyDescent="0.3">
      <c r="B7" s="81"/>
      <c r="C7" s="82" t="s">
        <v>132</v>
      </c>
      <c r="D7" s="82" t="s">
        <v>45</v>
      </c>
      <c r="E7" s="82"/>
      <c r="F7" s="82"/>
      <c r="G7" s="249"/>
      <c r="H7" s="249"/>
      <c r="I7" s="83">
        <v>4621</v>
      </c>
      <c r="J7" s="142"/>
      <c r="K7" s="99"/>
      <c r="L7" s="85">
        <v>0</v>
      </c>
      <c r="M7" s="86"/>
      <c r="N7" s="86"/>
      <c r="O7" s="61">
        <f>SUM(L7:N7)</f>
        <v>0</v>
      </c>
      <c r="P7" s="82">
        <v>1</v>
      </c>
      <c r="Q7" s="82">
        <v>1</v>
      </c>
      <c r="R7" s="82"/>
      <c r="S7" s="82"/>
      <c r="T7" s="62">
        <f>SUM(P7:S7)</f>
        <v>2</v>
      </c>
      <c r="U7" s="258"/>
      <c r="V7" s="102"/>
      <c r="W7" s="103"/>
      <c r="X7" s="86">
        <v>1</v>
      </c>
      <c r="Y7" s="102"/>
      <c r="Z7" s="103"/>
      <c r="AA7" s="89">
        <v>0</v>
      </c>
      <c r="AB7" s="258"/>
      <c r="AC7" s="103"/>
      <c r="AD7" s="82"/>
      <c r="AE7" s="102"/>
      <c r="AF7" s="103"/>
      <c r="AG7" s="82"/>
      <c r="AH7" s="258"/>
      <c r="AI7" s="103"/>
      <c r="AJ7" s="82"/>
      <c r="AK7" s="102"/>
      <c r="AL7" s="103"/>
      <c r="AM7" s="82"/>
      <c r="AN7" s="102"/>
      <c r="AO7" s="103"/>
      <c r="AP7" s="82"/>
      <c r="AQ7" s="102"/>
      <c r="AR7" s="103"/>
      <c r="AS7" s="208">
        <f t="shared" ref="AS7:AS71" si="0">+O7+T7+X7+AA7+AD7+AG7+AJ7+AM7+AP7</f>
        <v>3</v>
      </c>
      <c r="AT7" s="90"/>
      <c r="AU7" s="90"/>
      <c r="AV7" s="90">
        <v>2</v>
      </c>
      <c r="AW7" s="90"/>
      <c r="AX7" s="90"/>
      <c r="AY7" s="90">
        <v>1</v>
      </c>
      <c r="AZ7" s="90"/>
      <c r="BA7" s="91">
        <f>SUM(AT7:AZ7)</f>
        <v>3</v>
      </c>
      <c r="BB7" s="92">
        <f>+AS7+BA7</f>
        <v>6</v>
      </c>
      <c r="BC7" s="134">
        <v>7886</v>
      </c>
      <c r="BD7" s="90">
        <f>+BC7+BC6+BC10</f>
        <v>30781</v>
      </c>
      <c r="BE7" s="82">
        <v>3577</v>
      </c>
      <c r="BF7" s="90">
        <f>+BE7+BE6+BE10</f>
        <v>11972</v>
      </c>
      <c r="BG7" s="135">
        <v>1060</v>
      </c>
      <c r="BH7" s="90">
        <f>+BG7+BG6+BG10</f>
        <v>3907</v>
      </c>
      <c r="BI7" s="82">
        <v>74</v>
      </c>
      <c r="BJ7" s="90">
        <f>+BI7+BI6+BI10</f>
        <v>193</v>
      </c>
      <c r="BK7" s="82"/>
      <c r="BL7" s="136">
        <f>+BK7+BK6</f>
        <v>0</v>
      </c>
      <c r="BM7" s="82"/>
      <c r="BN7" s="137">
        <f>+BM7+BM6</f>
        <v>0</v>
      </c>
    </row>
    <row r="8" spans="1:66" ht="19.5" customHeight="1" x14ac:dyDescent="0.3">
      <c r="B8" s="81"/>
      <c r="C8" s="82"/>
      <c r="D8" s="82"/>
      <c r="E8" s="82"/>
      <c r="F8" s="82"/>
      <c r="G8" s="249"/>
      <c r="H8" s="249"/>
      <c r="I8" s="83"/>
      <c r="J8" s="142"/>
      <c r="K8" s="99"/>
      <c r="L8" s="85"/>
      <c r="M8" s="86"/>
      <c r="N8" s="86"/>
      <c r="O8" s="61"/>
      <c r="P8" s="82"/>
      <c r="Q8" s="82"/>
      <c r="R8" s="82"/>
      <c r="S8" s="82"/>
      <c r="T8" s="62"/>
      <c r="U8" s="258"/>
      <c r="V8" s="102"/>
      <c r="W8" s="103"/>
      <c r="X8" s="86"/>
      <c r="Y8" s="102"/>
      <c r="Z8" s="103"/>
      <c r="AA8" s="89"/>
      <c r="AB8" s="258"/>
      <c r="AC8" s="103"/>
      <c r="AD8" s="82"/>
      <c r="AE8" s="102"/>
      <c r="AF8" s="103"/>
      <c r="AG8" s="82"/>
      <c r="AH8" s="258"/>
      <c r="AI8" s="103"/>
      <c r="AJ8" s="82"/>
      <c r="AK8" s="102"/>
      <c r="AL8" s="103"/>
      <c r="AM8" s="82"/>
      <c r="AN8" s="102"/>
      <c r="AO8" s="103"/>
      <c r="AP8" s="82"/>
      <c r="AQ8" s="102"/>
      <c r="AR8" s="103"/>
      <c r="AS8" s="208">
        <f t="shared" si="0"/>
        <v>0</v>
      </c>
      <c r="AT8" s="90"/>
      <c r="AU8" s="90"/>
      <c r="AV8" s="90"/>
      <c r="AW8" s="90"/>
      <c r="AX8" s="90"/>
      <c r="AY8" s="90"/>
      <c r="AZ8" s="90"/>
      <c r="BA8" s="91"/>
      <c r="BB8" s="92"/>
      <c r="BC8" s="231"/>
      <c r="BD8" s="90"/>
      <c r="BE8" s="232"/>
      <c r="BF8" s="90"/>
      <c r="BG8" s="233"/>
      <c r="BH8" s="90"/>
      <c r="BI8" s="232"/>
      <c r="BJ8" s="90"/>
      <c r="BK8" s="232"/>
      <c r="BL8" s="234"/>
      <c r="BM8" s="232"/>
      <c r="BN8" s="235"/>
    </row>
    <row r="9" spans="1:66" ht="19.5" customHeight="1" x14ac:dyDescent="0.3">
      <c r="A9" s="2">
        <v>1</v>
      </c>
      <c r="B9" s="96">
        <v>2</v>
      </c>
      <c r="C9" s="38" t="s">
        <v>134</v>
      </c>
      <c r="D9" s="38" t="s">
        <v>45</v>
      </c>
      <c r="E9" s="38"/>
      <c r="F9" s="38" t="s">
        <v>137</v>
      </c>
      <c r="G9" s="250" t="s">
        <v>281</v>
      </c>
      <c r="H9" s="250">
        <v>2566</v>
      </c>
      <c r="I9" s="97">
        <v>4449</v>
      </c>
      <c r="J9" s="83">
        <f>+I9+I10+I11</f>
        <v>11512</v>
      </c>
      <c r="K9" s="255">
        <f>+AS9+AS10+AS11</f>
        <v>10</v>
      </c>
      <c r="L9" s="100">
        <v>0</v>
      </c>
      <c r="M9" s="101"/>
      <c r="N9" s="101"/>
      <c r="O9" s="61">
        <f>SUM(L9:N9)</f>
        <v>0</v>
      </c>
      <c r="P9" s="38">
        <v>2</v>
      </c>
      <c r="Q9" s="38">
        <v>1</v>
      </c>
      <c r="R9" s="38"/>
      <c r="S9" s="38"/>
      <c r="T9" s="62">
        <f>SUM(P9:S9)</f>
        <v>3</v>
      </c>
      <c r="U9" s="257">
        <f>+O9+O10+O11+T9+T10+T11</f>
        <v>7</v>
      </c>
      <c r="V9" s="257">
        <f>+J9/1250</f>
        <v>9.2096</v>
      </c>
      <c r="W9" s="259">
        <f>+V9-U9</f>
        <v>2.2096</v>
      </c>
      <c r="X9" s="101">
        <v>1</v>
      </c>
      <c r="Y9" s="257">
        <f>+J9/2500</f>
        <v>4.6048</v>
      </c>
      <c r="Z9" s="259">
        <f>+Y9-X9-X10-X11</f>
        <v>2.6048</v>
      </c>
      <c r="AA9" s="104">
        <v>1</v>
      </c>
      <c r="AB9" s="257">
        <v>1</v>
      </c>
      <c r="AC9" s="259">
        <f>+AB9-AA9-AA10-AA11</f>
        <v>0</v>
      </c>
      <c r="AD9" s="38"/>
      <c r="AE9" s="257">
        <f>+J9/10000</f>
        <v>1.1512</v>
      </c>
      <c r="AF9" s="256">
        <v>1</v>
      </c>
      <c r="AG9" s="38"/>
      <c r="AH9" s="257">
        <f>+J9/10000</f>
        <v>1.1512</v>
      </c>
      <c r="AI9" s="256">
        <v>1</v>
      </c>
      <c r="AJ9" s="38"/>
      <c r="AK9" s="102"/>
      <c r="AL9" s="103"/>
      <c r="AM9" s="38"/>
      <c r="AN9" s="102"/>
      <c r="AO9" s="103"/>
      <c r="AP9" s="38"/>
      <c r="AQ9" s="102"/>
      <c r="AR9" s="103"/>
      <c r="AS9" s="208">
        <f t="shared" si="0"/>
        <v>5</v>
      </c>
      <c r="AT9" s="105"/>
      <c r="AU9" s="105">
        <v>1</v>
      </c>
      <c r="AV9" s="105">
        <v>1</v>
      </c>
      <c r="AW9" s="105"/>
      <c r="AX9" s="105"/>
      <c r="AY9" s="105">
        <v>1</v>
      </c>
      <c r="AZ9" s="105"/>
      <c r="BA9" s="106">
        <f>SUM(AT9:AZ9)</f>
        <v>3</v>
      </c>
      <c r="BB9" s="107">
        <f>+AS9+BA9</f>
        <v>8</v>
      </c>
      <c r="BC9" s="93">
        <v>15491</v>
      </c>
      <c r="BD9" s="74"/>
      <c r="BE9" s="38">
        <v>6986</v>
      </c>
      <c r="BF9" s="74"/>
      <c r="BG9" s="69">
        <v>959</v>
      </c>
      <c r="BH9" s="75"/>
      <c r="BI9" s="38">
        <v>98</v>
      </c>
      <c r="BJ9" s="75"/>
      <c r="BK9" s="38"/>
      <c r="BL9" s="38"/>
      <c r="BM9" s="38"/>
      <c r="BN9" s="38"/>
    </row>
    <row r="10" spans="1:66" ht="19.5" customHeight="1" thickBot="1" x14ac:dyDescent="0.35">
      <c r="B10" s="96"/>
      <c r="C10" s="38" t="s">
        <v>139</v>
      </c>
      <c r="D10" s="38" t="s">
        <v>45</v>
      </c>
      <c r="E10" s="38"/>
      <c r="F10" s="38"/>
      <c r="G10" s="250"/>
      <c r="H10" s="250"/>
      <c r="I10" s="97">
        <v>4807</v>
      </c>
      <c r="J10" s="142"/>
      <c r="K10" s="99"/>
      <c r="L10" s="100">
        <v>1</v>
      </c>
      <c r="M10" s="101"/>
      <c r="N10" s="101"/>
      <c r="O10" s="61">
        <f>SUM(L10:N10)</f>
        <v>1</v>
      </c>
      <c r="P10" s="38">
        <v>0</v>
      </c>
      <c r="Q10" s="38"/>
      <c r="R10" s="38"/>
      <c r="S10" s="38"/>
      <c r="T10" s="62">
        <f>SUM(P10:S10)</f>
        <v>0</v>
      </c>
      <c r="U10" s="258"/>
      <c r="V10" s="102"/>
      <c r="W10" s="103"/>
      <c r="X10" s="101">
        <v>1</v>
      </c>
      <c r="Y10" s="102"/>
      <c r="Z10" s="103"/>
      <c r="AA10" s="104"/>
      <c r="AB10" s="258"/>
      <c r="AC10" s="103"/>
      <c r="AD10" s="38"/>
      <c r="AE10" s="102"/>
      <c r="AF10" s="103"/>
      <c r="AG10" s="38"/>
      <c r="AH10" s="258"/>
      <c r="AI10" s="103"/>
      <c r="AJ10" s="38"/>
      <c r="AK10" s="102"/>
      <c r="AL10" s="103"/>
      <c r="AM10" s="38"/>
      <c r="AN10" s="102"/>
      <c r="AO10" s="103"/>
      <c r="AP10" s="38"/>
      <c r="AQ10" s="102"/>
      <c r="AR10" s="103"/>
      <c r="AS10" s="208">
        <f t="shared" si="0"/>
        <v>2</v>
      </c>
      <c r="AT10" s="105"/>
      <c r="AU10" s="105"/>
      <c r="AV10" s="105">
        <v>1</v>
      </c>
      <c r="AW10" s="105"/>
      <c r="AX10" s="105"/>
      <c r="AY10" s="105">
        <v>1</v>
      </c>
      <c r="AZ10" s="105"/>
      <c r="BA10" s="106">
        <f>SUM(AT10:AZ10)</f>
        <v>2</v>
      </c>
      <c r="BB10" s="107">
        <f>+AS10+BA10</f>
        <v>4</v>
      </c>
      <c r="BC10" s="108">
        <v>6622</v>
      </c>
      <c r="BD10" s="74"/>
      <c r="BE10" s="110">
        <v>2426</v>
      </c>
      <c r="BF10" s="74"/>
      <c r="BG10" s="111">
        <v>1383</v>
      </c>
      <c r="BH10" s="75"/>
      <c r="BI10" s="110">
        <v>60</v>
      </c>
      <c r="BJ10" s="75"/>
      <c r="BK10" s="110"/>
      <c r="BL10" s="138">
        <f>+BK10+BK9+BK11</f>
        <v>0</v>
      </c>
      <c r="BM10" s="110"/>
      <c r="BN10" s="139">
        <f>+BM10+BM9+BM11</f>
        <v>0</v>
      </c>
    </row>
    <row r="11" spans="1:66" ht="19.5" customHeight="1" x14ac:dyDescent="0.3">
      <c r="B11" s="96"/>
      <c r="C11" s="38" t="s">
        <v>138</v>
      </c>
      <c r="D11" s="38" t="s">
        <v>45</v>
      </c>
      <c r="E11" s="38"/>
      <c r="F11" s="38"/>
      <c r="G11" s="250"/>
      <c r="H11" s="250"/>
      <c r="I11" s="97">
        <v>2256</v>
      </c>
      <c r="J11" s="143"/>
      <c r="K11" s="99"/>
      <c r="L11" s="100">
        <v>1</v>
      </c>
      <c r="M11" s="101"/>
      <c r="N11" s="101"/>
      <c r="O11" s="61">
        <f>SUM(L11:N11)</f>
        <v>1</v>
      </c>
      <c r="P11" s="38">
        <v>2</v>
      </c>
      <c r="Q11" s="38"/>
      <c r="R11" s="38"/>
      <c r="S11" s="38"/>
      <c r="T11" s="62">
        <f>SUM(P11:S11)</f>
        <v>2</v>
      </c>
      <c r="U11" s="258"/>
      <c r="V11" s="102"/>
      <c r="W11" s="103"/>
      <c r="X11" s="101">
        <v>0</v>
      </c>
      <c r="Y11" s="102"/>
      <c r="Z11" s="103"/>
      <c r="AA11" s="104"/>
      <c r="AB11" s="258"/>
      <c r="AC11" s="103"/>
      <c r="AD11" s="38"/>
      <c r="AE11" s="102"/>
      <c r="AF11" s="103"/>
      <c r="AG11" s="38"/>
      <c r="AH11" s="258"/>
      <c r="AI11" s="103"/>
      <c r="AJ11" s="38"/>
      <c r="AK11" s="102"/>
      <c r="AL11" s="103"/>
      <c r="AM11" s="38"/>
      <c r="AN11" s="102"/>
      <c r="AO11" s="103"/>
      <c r="AP11" s="38"/>
      <c r="AQ11" s="102"/>
      <c r="AR11" s="103"/>
      <c r="AS11" s="208">
        <f t="shared" si="0"/>
        <v>3</v>
      </c>
      <c r="AT11" s="105"/>
      <c r="AU11" s="105"/>
      <c r="AV11" s="105">
        <v>1</v>
      </c>
      <c r="AW11" s="105"/>
      <c r="AX11" s="105"/>
      <c r="AY11" s="105">
        <v>1</v>
      </c>
      <c r="AZ11" s="105"/>
      <c r="BA11" s="106">
        <f>SUM(AT11:AZ11)</f>
        <v>2</v>
      </c>
      <c r="BB11" s="107">
        <f>+AS11+BA11</f>
        <v>5</v>
      </c>
      <c r="BC11" s="93">
        <v>6935</v>
      </c>
      <c r="BD11" s="74"/>
      <c r="BE11" s="38">
        <v>2749</v>
      </c>
      <c r="BF11" s="74"/>
      <c r="BG11" s="69">
        <v>899</v>
      </c>
      <c r="BH11" s="75"/>
      <c r="BI11" s="38">
        <v>73</v>
      </c>
      <c r="BJ11" s="75"/>
      <c r="BK11" s="38"/>
      <c r="BL11" s="38"/>
      <c r="BM11" s="38"/>
      <c r="BN11" s="38"/>
    </row>
    <row r="12" spans="1:66" ht="19.5" customHeight="1" x14ac:dyDescent="0.3">
      <c r="B12" s="96"/>
      <c r="C12" s="38"/>
      <c r="D12" s="38"/>
      <c r="E12" s="38"/>
      <c r="F12" s="38"/>
      <c r="G12" s="250"/>
      <c r="H12" s="250"/>
      <c r="I12" s="97"/>
      <c r="J12" s="143"/>
      <c r="K12" s="99"/>
      <c r="L12" s="100"/>
      <c r="M12" s="101"/>
      <c r="N12" s="101"/>
      <c r="O12" s="61"/>
      <c r="P12" s="38"/>
      <c r="Q12" s="38"/>
      <c r="R12" s="38"/>
      <c r="S12" s="38"/>
      <c r="T12" s="62"/>
      <c r="U12" s="258"/>
      <c r="V12" s="102"/>
      <c r="W12" s="103"/>
      <c r="X12" s="101"/>
      <c r="Y12" s="102"/>
      <c r="Z12" s="103"/>
      <c r="AA12" s="104"/>
      <c r="AB12" s="258"/>
      <c r="AC12" s="103"/>
      <c r="AD12" s="38"/>
      <c r="AE12" s="102"/>
      <c r="AF12" s="103"/>
      <c r="AG12" s="38"/>
      <c r="AH12" s="258"/>
      <c r="AI12" s="103"/>
      <c r="AJ12" s="38"/>
      <c r="AK12" s="102"/>
      <c r="AL12" s="103"/>
      <c r="AM12" s="38"/>
      <c r="AN12" s="102"/>
      <c r="AO12" s="103"/>
      <c r="AP12" s="38"/>
      <c r="AQ12" s="102"/>
      <c r="AR12" s="103"/>
      <c r="AS12" s="208">
        <f t="shared" si="0"/>
        <v>0</v>
      </c>
      <c r="AT12" s="105"/>
      <c r="AU12" s="105"/>
      <c r="AV12" s="105"/>
      <c r="AW12" s="105"/>
      <c r="AX12" s="105"/>
      <c r="AY12" s="105"/>
      <c r="AZ12" s="105"/>
      <c r="BA12" s="106"/>
      <c r="BB12" s="107"/>
      <c r="BC12" s="134"/>
      <c r="BD12" s="236"/>
      <c r="BE12" s="82"/>
      <c r="BF12" s="236"/>
      <c r="BG12" s="135"/>
      <c r="BH12" s="237"/>
      <c r="BI12" s="82"/>
      <c r="BJ12" s="237"/>
      <c r="BK12" s="82"/>
      <c r="BL12" s="82"/>
      <c r="BM12" s="82"/>
      <c r="BN12" s="82"/>
    </row>
    <row r="13" spans="1:66" ht="19.5" customHeight="1" x14ac:dyDescent="0.3">
      <c r="A13" s="2">
        <v>1</v>
      </c>
      <c r="B13" s="96">
        <v>3</v>
      </c>
      <c r="C13" s="38" t="s">
        <v>144</v>
      </c>
      <c r="D13" s="38" t="s">
        <v>45</v>
      </c>
      <c r="E13" s="38"/>
      <c r="F13" s="38" t="s">
        <v>135</v>
      </c>
      <c r="G13" s="250" t="s">
        <v>282</v>
      </c>
      <c r="H13" s="250">
        <v>2562</v>
      </c>
      <c r="I13" s="97">
        <v>7220</v>
      </c>
      <c r="J13" s="83">
        <f>+I13+I14</f>
        <v>9699</v>
      </c>
      <c r="K13" s="255">
        <f>+AS13+AS14</f>
        <v>6</v>
      </c>
      <c r="L13" s="100">
        <v>1</v>
      </c>
      <c r="M13" s="101"/>
      <c r="N13" s="101"/>
      <c r="O13" s="61">
        <f>SUM(L13:N13)</f>
        <v>1</v>
      </c>
      <c r="P13" s="38"/>
      <c r="Q13" s="38">
        <v>1</v>
      </c>
      <c r="R13" s="38"/>
      <c r="S13" s="38"/>
      <c r="T13" s="62">
        <f>SUM(P13:S13)</f>
        <v>1</v>
      </c>
      <c r="U13" s="257">
        <f>+O13+O14+T13+T14</f>
        <v>3</v>
      </c>
      <c r="V13" s="257">
        <f>+J13/1250</f>
        <v>7.7591999999999999</v>
      </c>
      <c r="W13" s="259">
        <f>+V13-U13</f>
        <v>4.7591999999999999</v>
      </c>
      <c r="X13" s="101">
        <v>1</v>
      </c>
      <c r="Y13" s="257">
        <f>+J13/2500</f>
        <v>3.8795999999999999</v>
      </c>
      <c r="Z13" s="259">
        <f>+Y13-X13-X14</f>
        <v>1.8795999999999999</v>
      </c>
      <c r="AA13" s="104">
        <v>1</v>
      </c>
      <c r="AB13" s="257">
        <v>1</v>
      </c>
      <c r="AC13" s="259">
        <f>+AB13-AA13-AA14</f>
        <v>0</v>
      </c>
      <c r="AD13" s="38"/>
      <c r="AE13" s="257">
        <f>+J13/10000</f>
        <v>0.96989999999999998</v>
      </c>
      <c r="AF13" s="256">
        <v>1</v>
      </c>
      <c r="AG13" s="38"/>
      <c r="AH13" s="257">
        <f>+J13/10000</f>
        <v>0.96989999999999998</v>
      </c>
      <c r="AI13" s="256">
        <v>1</v>
      </c>
      <c r="AJ13" s="38"/>
      <c r="AK13" s="102"/>
      <c r="AL13" s="103"/>
      <c r="AM13" s="38"/>
      <c r="AN13" s="102"/>
      <c r="AO13" s="103"/>
      <c r="AP13" s="38"/>
      <c r="AQ13" s="102"/>
      <c r="AR13" s="103"/>
      <c r="AS13" s="208">
        <f t="shared" si="0"/>
        <v>4</v>
      </c>
      <c r="AT13" s="105"/>
      <c r="AU13" s="105">
        <v>1</v>
      </c>
      <c r="AV13" s="105">
        <v>2</v>
      </c>
      <c r="AW13" s="105"/>
      <c r="AX13" s="105"/>
      <c r="AY13" s="105">
        <v>1</v>
      </c>
      <c r="AZ13" s="105"/>
      <c r="BA13" s="106">
        <f>SUM(AT13:AZ13)</f>
        <v>4</v>
      </c>
      <c r="BB13" s="107">
        <f>+AS13+BA13</f>
        <v>8</v>
      </c>
      <c r="BC13" s="134">
        <v>22206</v>
      </c>
      <c r="BD13" s="90">
        <f>+BC13+BC14+BC9+BC11</f>
        <v>52681</v>
      </c>
      <c r="BE13" s="82">
        <v>4353</v>
      </c>
      <c r="BF13" s="90">
        <f>+BE13+BE14+BE9+BE11</f>
        <v>16216</v>
      </c>
      <c r="BG13" s="135">
        <v>2737</v>
      </c>
      <c r="BH13" s="90">
        <f>+BG13+BG14+BG9+BG11</f>
        <v>5823</v>
      </c>
      <c r="BI13" s="82">
        <v>104</v>
      </c>
      <c r="BJ13" s="90">
        <f>+BI13+BI14+BI9+BI11</f>
        <v>386</v>
      </c>
      <c r="BK13" s="82"/>
      <c r="BL13" s="136">
        <f>+BK13+BK14</f>
        <v>0</v>
      </c>
      <c r="BM13" s="82"/>
      <c r="BN13" s="137">
        <f>+BM13+BM14</f>
        <v>0</v>
      </c>
    </row>
    <row r="14" spans="1:66" ht="19.5" customHeight="1" x14ac:dyDescent="0.3">
      <c r="B14" s="96"/>
      <c r="C14" s="38" t="s">
        <v>145</v>
      </c>
      <c r="D14" s="38" t="s">
        <v>45</v>
      </c>
      <c r="E14" s="38"/>
      <c r="F14" s="38"/>
      <c r="G14" s="250"/>
      <c r="H14" s="250"/>
      <c r="I14" s="97">
        <v>2479</v>
      </c>
      <c r="J14" s="143"/>
      <c r="K14" s="99"/>
      <c r="L14" s="100">
        <v>0</v>
      </c>
      <c r="M14" s="101"/>
      <c r="N14" s="101"/>
      <c r="O14" s="61">
        <f>SUM(L14:N14)</f>
        <v>0</v>
      </c>
      <c r="P14" s="38">
        <v>1</v>
      </c>
      <c r="Q14" s="38"/>
      <c r="R14" s="38"/>
      <c r="S14" s="38"/>
      <c r="T14" s="62">
        <f>SUM(P14:S14)</f>
        <v>1</v>
      </c>
      <c r="U14" s="258"/>
      <c r="V14" s="102"/>
      <c r="W14" s="103"/>
      <c r="X14" s="101">
        <v>1</v>
      </c>
      <c r="Y14" s="102"/>
      <c r="Z14" s="103"/>
      <c r="AA14" s="104"/>
      <c r="AB14" s="102"/>
      <c r="AC14" s="103"/>
      <c r="AD14" s="38"/>
      <c r="AE14" s="102"/>
      <c r="AF14" s="103"/>
      <c r="AG14" s="38"/>
      <c r="AH14" s="102"/>
      <c r="AI14" s="103"/>
      <c r="AJ14" s="38"/>
      <c r="AK14" s="102"/>
      <c r="AL14" s="103"/>
      <c r="AM14" s="38"/>
      <c r="AN14" s="102"/>
      <c r="AO14" s="103"/>
      <c r="AP14" s="38"/>
      <c r="AQ14" s="102"/>
      <c r="AR14" s="103"/>
      <c r="AS14" s="208">
        <f t="shared" si="0"/>
        <v>2</v>
      </c>
      <c r="AT14" s="105"/>
      <c r="AU14" s="105"/>
      <c r="AV14" s="105">
        <v>1</v>
      </c>
      <c r="AW14" s="105"/>
      <c r="AX14" s="105"/>
      <c r="AY14" s="105">
        <v>1</v>
      </c>
      <c r="AZ14" s="105"/>
      <c r="BA14" s="106">
        <f>SUM(AT14:AZ14)</f>
        <v>2</v>
      </c>
      <c r="BB14" s="107">
        <f>+AS14+BA14</f>
        <v>4</v>
      </c>
      <c r="BC14" s="93">
        <v>8049</v>
      </c>
      <c r="BD14" s="74"/>
      <c r="BE14" s="38">
        <v>2128</v>
      </c>
      <c r="BF14" s="74"/>
      <c r="BG14" s="69">
        <v>1228</v>
      </c>
      <c r="BH14" s="75"/>
      <c r="BI14" s="38">
        <v>111</v>
      </c>
      <c r="BJ14" s="75"/>
      <c r="BK14" s="38"/>
      <c r="BL14" s="38"/>
      <c r="BM14" s="38"/>
      <c r="BN14" s="38"/>
    </row>
    <row r="15" spans="1:66" ht="19.5" customHeight="1" thickBot="1" x14ac:dyDescent="0.35">
      <c r="B15" s="76"/>
      <c r="C15" s="77" t="s">
        <v>102</v>
      </c>
      <c r="D15" s="77"/>
      <c r="E15" s="77"/>
      <c r="F15" s="77"/>
      <c r="G15" s="298"/>
      <c r="H15" s="298"/>
      <c r="I15" s="78">
        <f>SUM(I6:I14)</f>
        <v>32025</v>
      </c>
      <c r="J15" s="238">
        <f>SUM(J6:J14)</f>
        <v>32025</v>
      </c>
      <c r="K15" s="238">
        <f>SUM(K6:K14)</f>
        <v>24</v>
      </c>
      <c r="L15" s="79">
        <f>SUM(L6:L14)</f>
        <v>4</v>
      </c>
      <c r="M15" s="79">
        <f t="shared" ref="M15:AR15" si="1">SUM(M6:M14)</f>
        <v>0</v>
      </c>
      <c r="N15" s="79">
        <f t="shared" si="1"/>
        <v>0</v>
      </c>
      <c r="O15" s="79">
        <f t="shared" si="1"/>
        <v>4</v>
      </c>
      <c r="P15" s="79">
        <f t="shared" si="1"/>
        <v>7</v>
      </c>
      <c r="Q15" s="79">
        <f t="shared" si="1"/>
        <v>3</v>
      </c>
      <c r="R15" s="79">
        <f t="shared" si="1"/>
        <v>0</v>
      </c>
      <c r="S15" s="79">
        <f t="shared" si="1"/>
        <v>0</v>
      </c>
      <c r="T15" s="79">
        <f t="shared" si="1"/>
        <v>10</v>
      </c>
      <c r="U15" s="178">
        <f t="shared" si="1"/>
        <v>14</v>
      </c>
      <c r="V15" s="178">
        <f t="shared" si="1"/>
        <v>25.619999999999997</v>
      </c>
      <c r="W15" s="178">
        <f t="shared" si="1"/>
        <v>11.62</v>
      </c>
      <c r="X15" s="79">
        <f t="shared" si="1"/>
        <v>7</v>
      </c>
      <c r="Y15" s="178">
        <f t="shared" si="1"/>
        <v>12.809999999999999</v>
      </c>
      <c r="Z15" s="178">
        <f t="shared" si="1"/>
        <v>5.81</v>
      </c>
      <c r="AA15" s="79">
        <f t="shared" si="1"/>
        <v>3</v>
      </c>
      <c r="AB15" s="79">
        <f t="shared" ref="AB15" si="2">SUM(AB6:AB14)</f>
        <v>3</v>
      </c>
      <c r="AC15" s="79">
        <f t="shared" ref="AC15" si="3">SUM(AC6:AC14)</f>
        <v>0</v>
      </c>
      <c r="AD15" s="79">
        <f t="shared" si="1"/>
        <v>0</v>
      </c>
      <c r="AE15" s="178">
        <f t="shared" si="1"/>
        <v>3.2024999999999997</v>
      </c>
      <c r="AF15" s="79">
        <f t="shared" si="1"/>
        <v>3</v>
      </c>
      <c r="AG15" s="79">
        <f t="shared" si="1"/>
        <v>0</v>
      </c>
      <c r="AH15" s="178">
        <f t="shared" si="1"/>
        <v>3.2024999999999997</v>
      </c>
      <c r="AI15" s="79">
        <f t="shared" si="1"/>
        <v>3</v>
      </c>
      <c r="AJ15" s="79">
        <f t="shared" si="1"/>
        <v>0</v>
      </c>
      <c r="AK15" s="79">
        <f t="shared" si="1"/>
        <v>1</v>
      </c>
      <c r="AL15" s="79">
        <f t="shared" si="1"/>
        <v>1</v>
      </c>
      <c r="AM15" s="79">
        <f t="shared" si="1"/>
        <v>0</v>
      </c>
      <c r="AN15" s="79">
        <f t="shared" si="1"/>
        <v>1</v>
      </c>
      <c r="AO15" s="79">
        <f t="shared" si="1"/>
        <v>1</v>
      </c>
      <c r="AP15" s="79">
        <f t="shared" si="1"/>
        <v>0</v>
      </c>
      <c r="AQ15" s="79">
        <f t="shared" si="1"/>
        <v>1</v>
      </c>
      <c r="AR15" s="79">
        <f t="shared" si="1"/>
        <v>1</v>
      </c>
      <c r="AS15" s="208">
        <f t="shared" si="0"/>
        <v>24</v>
      </c>
      <c r="AT15" s="77">
        <f>SUM(AT6:AT14)</f>
        <v>0</v>
      </c>
      <c r="AU15" s="77">
        <f t="shared" ref="AU15:AZ15" si="4">SUM(AU6:AU14)</f>
        <v>3</v>
      </c>
      <c r="AV15" s="77">
        <f t="shared" si="4"/>
        <v>9</v>
      </c>
      <c r="AW15" s="77">
        <f t="shared" si="4"/>
        <v>0</v>
      </c>
      <c r="AX15" s="77">
        <f t="shared" si="4"/>
        <v>0</v>
      </c>
      <c r="AY15" s="77">
        <f t="shared" si="4"/>
        <v>7</v>
      </c>
      <c r="AZ15" s="77">
        <f t="shared" si="4"/>
        <v>0</v>
      </c>
      <c r="BA15" s="77">
        <f>SUM(BA6:BA14)</f>
        <v>19</v>
      </c>
      <c r="BB15" s="77">
        <f>SUM(BB6:BB14)</f>
        <v>43</v>
      </c>
      <c r="BC15" s="93"/>
      <c r="BD15" s="74"/>
      <c r="BE15" s="38"/>
      <c r="BF15" s="74"/>
      <c r="BG15" s="69"/>
      <c r="BH15" s="75"/>
      <c r="BI15" s="38"/>
      <c r="BJ15" s="75"/>
      <c r="BK15" s="38"/>
      <c r="BL15" s="38"/>
      <c r="BM15" s="38"/>
      <c r="BN15" s="38"/>
    </row>
    <row r="16" spans="1:66" ht="19.5" customHeight="1" x14ac:dyDescent="0.3">
      <c r="A16" s="2">
        <v>2</v>
      </c>
      <c r="B16" s="96">
        <v>4</v>
      </c>
      <c r="C16" s="38" t="s">
        <v>146</v>
      </c>
      <c r="D16" s="38" t="s">
        <v>45</v>
      </c>
      <c r="E16" s="38" t="s">
        <v>153</v>
      </c>
      <c r="F16" s="38" t="s">
        <v>153</v>
      </c>
      <c r="G16" s="250" t="s">
        <v>283</v>
      </c>
      <c r="H16" s="250">
        <v>2561</v>
      </c>
      <c r="I16" s="97">
        <v>8289</v>
      </c>
      <c r="J16" s="170">
        <f>+I16</f>
        <v>8289</v>
      </c>
      <c r="K16" s="255">
        <f>+AS16</f>
        <v>5</v>
      </c>
      <c r="L16" s="100">
        <v>0</v>
      </c>
      <c r="M16" s="101"/>
      <c r="N16" s="101"/>
      <c r="O16" s="61">
        <f>SUM(L16:N16)</f>
        <v>0</v>
      </c>
      <c r="P16" s="38">
        <v>1</v>
      </c>
      <c r="Q16" s="38">
        <v>1</v>
      </c>
      <c r="R16" s="38"/>
      <c r="S16" s="38"/>
      <c r="T16" s="62">
        <f>SUM(P16:S16)</f>
        <v>2</v>
      </c>
      <c r="U16" s="261">
        <f>+O16+T16</f>
        <v>2</v>
      </c>
      <c r="V16" s="257">
        <f>+J16/1250</f>
        <v>6.6311999999999998</v>
      </c>
      <c r="W16" s="262">
        <f>+V16-U16</f>
        <v>4.6311999999999998</v>
      </c>
      <c r="X16" s="101">
        <v>2</v>
      </c>
      <c r="Y16" s="257">
        <f>+J16/2500</f>
        <v>3.3155999999999999</v>
      </c>
      <c r="Z16" s="259">
        <f>+Y16-X16</f>
        <v>1.3155999999999999</v>
      </c>
      <c r="AA16" s="104">
        <v>1</v>
      </c>
      <c r="AB16" s="257">
        <f>+J16/8000</f>
        <v>1.036125</v>
      </c>
      <c r="AC16" s="259">
        <f>+AB16-AA16</f>
        <v>3.6124999999999963E-2</v>
      </c>
      <c r="AD16" s="38"/>
      <c r="AE16" s="257">
        <f>+J16/10000</f>
        <v>0.82889999999999997</v>
      </c>
      <c r="AF16" s="259">
        <f>+AE16-AD16</f>
        <v>0.82889999999999997</v>
      </c>
      <c r="AG16" s="38"/>
      <c r="AH16" s="257">
        <f>+J16/10000</f>
        <v>0.82889999999999997</v>
      </c>
      <c r="AI16" s="256">
        <v>1</v>
      </c>
      <c r="AJ16" s="38"/>
      <c r="AK16" s="105">
        <v>1</v>
      </c>
      <c r="AL16" s="256">
        <v>1</v>
      </c>
      <c r="AM16" s="38"/>
      <c r="AN16" s="105">
        <v>1</v>
      </c>
      <c r="AO16" s="256">
        <v>1</v>
      </c>
      <c r="AP16" s="38"/>
      <c r="AQ16" s="105">
        <v>1</v>
      </c>
      <c r="AR16" s="256">
        <v>1</v>
      </c>
      <c r="AS16" s="208">
        <f t="shared" si="0"/>
        <v>5</v>
      </c>
      <c r="AT16" s="105"/>
      <c r="AU16" s="105">
        <v>1</v>
      </c>
      <c r="AV16" s="105">
        <v>3</v>
      </c>
      <c r="AW16" s="105"/>
      <c r="AX16" s="105"/>
      <c r="AY16" s="105">
        <v>1</v>
      </c>
      <c r="AZ16" s="105"/>
      <c r="BA16" s="106">
        <f>SUM(AT16:AZ16)</f>
        <v>5</v>
      </c>
      <c r="BB16" s="107">
        <f>+AS16+BA16</f>
        <v>10</v>
      </c>
      <c r="BC16" s="113">
        <v>16549</v>
      </c>
      <c r="BD16" s="114">
        <f>+BC16+BC22+BC23</f>
        <v>37905</v>
      </c>
      <c r="BE16" s="115">
        <v>6810</v>
      </c>
      <c r="BF16" s="114">
        <f>+BE16+BE22+BE23</f>
        <v>15449</v>
      </c>
      <c r="BG16" s="116">
        <v>2663</v>
      </c>
      <c r="BH16" s="114">
        <f>+BG16+BG22+BG23</f>
        <v>5614</v>
      </c>
      <c r="BI16" s="115">
        <v>58</v>
      </c>
      <c r="BJ16" s="114">
        <f>+BI16+BI22+BI23</f>
        <v>205</v>
      </c>
      <c r="BK16" s="115"/>
      <c r="BL16" s="117">
        <f>+BK16+BK22</f>
        <v>0</v>
      </c>
      <c r="BM16" s="115"/>
      <c r="BN16" s="118">
        <f>+BM16+BM22</f>
        <v>0</v>
      </c>
    </row>
    <row r="17" spans="1:66" ht="19.5" customHeight="1" x14ac:dyDescent="0.3">
      <c r="B17" s="81"/>
      <c r="C17" s="82"/>
      <c r="D17" s="82"/>
      <c r="E17" s="82"/>
      <c r="F17" s="82"/>
      <c r="G17" s="249"/>
      <c r="H17" s="249"/>
      <c r="I17" s="83"/>
      <c r="J17" s="240"/>
      <c r="K17" s="179"/>
      <c r="L17" s="85"/>
      <c r="M17" s="86"/>
      <c r="N17" s="86"/>
      <c r="O17" s="61"/>
      <c r="P17" s="82"/>
      <c r="Q17" s="82"/>
      <c r="R17" s="82"/>
      <c r="S17" s="82"/>
      <c r="T17" s="62"/>
      <c r="U17" s="172"/>
      <c r="V17" s="260"/>
      <c r="W17" s="263"/>
      <c r="X17" s="86"/>
      <c r="Y17" s="260"/>
      <c r="Z17" s="173"/>
      <c r="AA17" s="89"/>
      <c r="AB17" s="260"/>
      <c r="AC17" s="260"/>
      <c r="AD17" s="82"/>
      <c r="AE17" s="260"/>
      <c r="AF17" s="173"/>
      <c r="AG17" s="82"/>
      <c r="AH17" s="260"/>
      <c r="AI17" s="173"/>
      <c r="AJ17" s="82"/>
      <c r="AK17" s="172"/>
      <c r="AL17" s="173"/>
      <c r="AM17" s="82"/>
      <c r="AN17" s="172"/>
      <c r="AO17" s="173"/>
      <c r="AP17" s="82"/>
      <c r="AQ17" s="172"/>
      <c r="AR17" s="173"/>
      <c r="AS17" s="208">
        <f t="shared" si="0"/>
        <v>0</v>
      </c>
      <c r="AT17" s="90"/>
      <c r="AU17" s="90"/>
      <c r="AV17" s="90"/>
      <c r="AW17" s="90"/>
      <c r="AX17" s="90"/>
      <c r="AY17" s="90"/>
      <c r="AZ17" s="90"/>
      <c r="BA17" s="91"/>
      <c r="BB17" s="92"/>
      <c r="BC17" s="134"/>
      <c r="BD17" s="90"/>
      <c r="BE17" s="82"/>
      <c r="BF17" s="90"/>
      <c r="BG17" s="135"/>
      <c r="BH17" s="90"/>
      <c r="BI17" s="82"/>
      <c r="BJ17" s="90"/>
      <c r="BK17" s="82"/>
      <c r="BL17" s="136"/>
      <c r="BM17" s="82"/>
      <c r="BN17" s="137"/>
    </row>
    <row r="18" spans="1:66" ht="19.5" customHeight="1" x14ac:dyDescent="0.3">
      <c r="A18" s="2">
        <v>2</v>
      </c>
      <c r="B18" s="96">
        <v>5</v>
      </c>
      <c r="C18" s="38" t="s">
        <v>147</v>
      </c>
      <c r="D18" s="38" t="s">
        <v>45</v>
      </c>
      <c r="E18" s="38"/>
      <c r="F18" s="38" t="s">
        <v>154</v>
      </c>
      <c r="G18" s="250" t="s">
        <v>284</v>
      </c>
      <c r="H18" s="250">
        <v>2568</v>
      </c>
      <c r="I18" s="97">
        <v>1525</v>
      </c>
      <c r="J18" s="170">
        <f>+I18+I19+I20</f>
        <v>9458</v>
      </c>
      <c r="K18" s="255">
        <f>+AS18+AS19+AS20</f>
        <v>10</v>
      </c>
      <c r="L18" s="100">
        <v>0</v>
      </c>
      <c r="M18" s="101"/>
      <c r="N18" s="101"/>
      <c r="O18" s="61">
        <f>SUM(L18:N18)</f>
        <v>0</v>
      </c>
      <c r="P18" s="38">
        <v>2</v>
      </c>
      <c r="Q18" s="38"/>
      <c r="R18" s="38"/>
      <c r="S18" s="38"/>
      <c r="T18" s="62">
        <f>SUM(P18:S18)</f>
        <v>2</v>
      </c>
      <c r="U18" s="261">
        <f>+O18+O19+O20+T18+T19+T20</f>
        <v>7</v>
      </c>
      <c r="V18" s="257">
        <v>7</v>
      </c>
      <c r="W18" s="262">
        <f>+V18-U18</f>
        <v>0</v>
      </c>
      <c r="X18" s="101">
        <v>1</v>
      </c>
      <c r="Y18" s="257">
        <f>+J18/2500</f>
        <v>3.7831999999999999</v>
      </c>
      <c r="Z18" s="259">
        <f>+Y18-X18-X19-X20</f>
        <v>1.7831999999999999</v>
      </c>
      <c r="AA18" s="104"/>
      <c r="AB18" s="257">
        <f>+J18/8000</f>
        <v>1.18225</v>
      </c>
      <c r="AC18" s="259">
        <f>+AB18-AA19-AA18-AA20</f>
        <v>0.18225000000000002</v>
      </c>
      <c r="AD18" s="38"/>
      <c r="AE18" s="257">
        <f>+J18/10000</f>
        <v>0.94579999999999997</v>
      </c>
      <c r="AF18" s="259">
        <f>+AE18-AD18-AD19-AD20</f>
        <v>0.94579999999999997</v>
      </c>
      <c r="AG18" s="38"/>
      <c r="AH18" s="257">
        <f>+J18/10000</f>
        <v>0.94579999999999997</v>
      </c>
      <c r="AI18" s="256">
        <v>1</v>
      </c>
      <c r="AJ18" s="38"/>
      <c r="AK18" s="172"/>
      <c r="AL18" s="173"/>
      <c r="AM18" s="38"/>
      <c r="AN18" s="172"/>
      <c r="AO18" s="173"/>
      <c r="AP18" s="38"/>
      <c r="AQ18" s="172"/>
      <c r="AR18" s="173"/>
      <c r="AS18" s="208">
        <f t="shared" si="0"/>
        <v>3</v>
      </c>
      <c r="AT18" s="105"/>
      <c r="AU18" s="105"/>
      <c r="AV18" s="105">
        <v>1</v>
      </c>
      <c r="AW18" s="105"/>
      <c r="AX18" s="105"/>
      <c r="AY18" s="105">
        <v>1</v>
      </c>
      <c r="AZ18" s="105"/>
      <c r="BA18" s="106">
        <f>SUM(AT18:AZ18)</f>
        <v>2</v>
      </c>
      <c r="BB18" s="107">
        <f>+AS18+BA18</f>
        <v>5</v>
      </c>
      <c r="BC18" s="93">
        <v>9022</v>
      </c>
      <c r="BD18" s="74"/>
      <c r="BE18" s="38">
        <v>3687</v>
      </c>
      <c r="BF18" s="74"/>
      <c r="BG18" s="69">
        <v>688</v>
      </c>
      <c r="BH18" s="75"/>
      <c r="BI18" s="38">
        <v>48</v>
      </c>
      <c r="BJ18" s="75"/>
      <c r="BK18" s="38"/>
      <c r="BL18" s="38"/>
      <c r="BM18" s="38"/>
      <c r="BN18" s="38"/>
    </row>
    <row r="19" spans="1:66" ht="19.5" customHeight="1" x14ac:dyDescent="0.3">
      <c r="B19" s="81"/>
      <c r="C19" s="82" t="s">
        <v>148</v>
      </c>
      <c r="D19" s="82" t="s">
        <v>45</v>
      </c>
      <c r="E19" s="82"/>
      <c r="F19" s="82"/>
      <c r="G19" s="249"/>
      <c r="H19" s="249"/>
      <c r="I19" s="83">
        <v>2106</v>
      </c>
      <c r="J19" s="98"/>
      <c r="K19" s="99"/>
      <c r="L19" s="85">
        <v>1</v>
      </c>
      <c r="M19" s="86"/>
      <c r="N19" s="86"/>
      <c r="O19" s="61">
        <f t="shared" ref="O19:O23" si="5">SUM(L19:N19)</f>
        <v>1</v>
      </c>
      <c r="P19" s="82">
        <v>1</v>
      </c>
      <c r="Q19" s="82"/>
      <c r="R19" s="82"/>
      <c r="S19" s="82"/>
      <c r="T19" s="62">
        <f>SUM(P19:S19)</f>
        <v>1</v>
      </c>
      <c r="U19" s="102"/>
      <c r="V19" s="258"/>
      <c r="W19" s="264"/>
      <c r="X19" s="86"/>
      <c r="Y19" s="258"/>
      <c r="Z19" s="103"/>
      <c r="AA19" s="89"/>
      <c r="AB19" s="258"/>
      <c r="AC19" s="258"/>
      <c r="AD19" s="82"/>
      <c r="AE19" s="258"/>
      <c r="AF19" s="103"/>
      <c r="AG19" s="82"/>
      <c r="AH19" s="258"/>
      <c r="AI19" s="103"/>
      <c r="AJ19" s="82"/>
      <c r="AK19" s="172"/>
      <c r="AL19" s="173"/>
      <c r="AM19" s="82"/>
      <c r="AN19" s="172"/>
      <c r="AO19" s="173"/>
      <c r="AP19" s="82"/>
      <c r="AQ19" s="172"/>
      <c r="AR19" s="173"/>
      <c r="AS19" s="208">
        <f t="shared" si="0"/>
        <v>2</v>
      </c>
      <c r="AT19" s="90"/>
      <c r="AU19" s="90"/>
      <c r="AV19" s="90">
        <v>1</v>
      </c>
      <c r="AW19" s="90"/>
      <c r="AX19" s="90"/>
      <c r="AY19" s="90">
        <v>1</v>
      </c>
      <c r="AZ19" s="90"/>
      <c r="BA19" s="91">
        <f>SUM(AT19:AZ19)</f>
        <v>2</v>
      </c>
      <c r="BB19" s="92">
        <f>+AS19+BA19</f>
        <v>4</v>
      </c>
      <c r="BC19" s="93">
        <v>4785</v>
      </c>
      <c r="BD19" s="74"/>
      <c r="BE19" s="38">
        <v>2155</v>
      </c>
      <c r="BF19" s="74"/>
      <c r="BG19" s="69">
        <v>561</v>
      </c>
      <c r="BH19" s="75"/>
      <c r="BI19" s="38">
        <v>101</v>
      </c>
      <c r="BJ19" s="75"/>
      <c r="BK19" s="38"/>
      <c r="BL19" s="94">
        <f>+BK19+BK18+BK20</f>
        <v>0</v>
      </c>
      <c r="BM19" s="38"/>
      <c r="BN19" s="95">
        <f>+BM19+BM18+BM20</f>
        <v>0</v>
      </c>
    </row>
    <row r="20" spans="1:66" ht="19.5" customHeight="1" thickBot="1" x14ac:dyDescent="0.35">
      <c r="B20" s="96"/>
      <c r="C20" s="38" t="s">
        <v>149</v>
      </c>
      <c r="D20" s="38" t="s">
        <v>45</v>
      </c>
      <c r="E20" s="38"/>
      <c r="F20" s="38"/>
      <c r="G20" s="250"/>
      <c r="H20" s="250"/>
      <c r="I20" s="97">
        <v>5827</v>
      </c>
      <c r="J20" s="98"/>
      <c r="K20" s="99"/>
      <c r="L20" s="100">
        <v>0</v>
      </c>
      <c r="M20" s="101"/>
      <c r="N20" s="101"/>
      <c r="O20" s="61">
        <f t="shared" si="5"/>
        <v>0</v>
      </c>
      <c r="P20" s="38">
        <v>2</v>
      </c>
      <c r="Q20" s="38"/>
      <c r="R20" s="38">
        <v>1</v>
      </c>
      <c r="S20" s="38"/>
      <c r="T20" s="62">
        <f>SUM(P20:S20)</f>
        <v>3</v>
      </c>
      <c r="U20" s="102"/>
      <c r="V20" s="258"/>
      <c r="W20" s="264"/>
      <c r="X20" s="101">
        <v>1</v>
      </c>
      <c r="Y20" s="258"/>
      <c r="Z20" s="103"/>
      <c r="AA20" s="104">
        <v>1</v>
      </c>
      <c r="AB20" s="258"/>
      <c r="AC20" s="258"/>
      <c r="AD20" s="38"/>
      <c r="AE20" s="258"/>
      <c r="AF20" s="103"/>
      <c r="AG20" s="38"/>
      <c r="AH20" s="258"/>
      <c r="AI20" s="103"/>
      <c r="AJ20" s="38"/>
      <c r="AK20" s="172"/>
      <c r="AL20" s="173"/>
      <c r="AM20" s="38"/>
      <c r="AN20" s="172"/>
      <c r="AO20" s="173"/>
      <c r="AP20" s="38"/>
      <c r="AQ20" s="172"/>
      <c r="AR20" s="173"/>
      <c r="AS20" s="208">
        <f t="shared" si="0"/>
        <v>5</v>
      </c>
      <c r="AT20" s="105"/>
      <c r="AU20" s="105">
        <v>1</v>
      </c>
      <c r="AV20" s="105">
        <v>1</v>
      </c>
      <c r="AW20" s="105"/>
      <c r="AX20" s="105"/>
      <c r="AY20" s="105">
        <v>1</v>
      </c>
      <c r="AZ20" s="105"/>
      <c r="BA20" s="106">
        <f>SUM(AT20:AZ20)</f>
        <v>3</v>
      </c>
      <c r="BB20" s="107">
        <f>+AS20+BA20</f>
        <v>8</v>
      </c>
      <c r="BC20" s="108">
        <v>14262</v>
      </c>
      <c r="BD20" s="109"/>
      <c r="BE20" s="110">
        <v>7749</v>
      </c>
      <c r="BF20" s="109"/>
      <c r="BG20" s="111">
        <v>1532</v>
      </c>
      <c r="BH20" s="112"/>
      <c r="BI20" s="110">
        <v>59</v>
      </c>
      <c r="BJ20" s="112"/>
      <c r="BK20" s="110"/>
      <c r="BL20" s="110"/>
      <c r="BM20" s="110"/>
      <c r="BN20" s="110"/>
    </row>
    <row r="21" spans="1:66" ht="19.5" customHeight="1" x14ac:dyDescent="0.3">
      <c r="B21" s="96"/>
      <c r="C21" s="38"/>
      <c r="D21" s="38"/>
      <c r="E21" s="38"/>
      <c r="F21" s="38"/>
      <c r="G21" s="250"/>
      <c r="H21" s="250"/>
      <c r="I21" s="97"/>
      <c r="J21" s="98"/>
      <c r="K21" s="99"/>
      <c r="L21" s="100"/>
      <c r="M21" s="101"/>
      <c r="N21" s="101"/>
      <c r="O21" s="61"/>
      <c r="P21" s="38"/>
      <c r="Q21" s="38"/>
      <c r="R21" s="38"/>
      <c r="S21" s="38"/>
      <c r="T21" s="62"/>
      <c r="U21" s="102"/>
      <c r="V21" s="258"/>
      <c r="W21" s="264"/>
      <c r="X21" s="101"/>
      <c r="Y21" s="258"/>
      <c r="Z21" s="103"/>
      <c r="AA21" s="104"/>
      <c r="AB21" s="258"/>
      <c r="AC21" s="258"/>
      <c r="AD21" s="38"/>
      <c r="AE21" s="258"/>
      <c r="AF21" s="103"/>
      <c r="AG21" s="38"/>
      <c r="AH21" s="258"/>
      <c r="AI21" s="103"/>
      <c r="AJ21" s="38"/>
      <c r="AK21" s="172"/>
      <c r="AL21" s="173"/>
      <c r="AM21" s="38"/>
      <c r="AN21" s="172"/>
      <c r="AO21" s="173"/>
      <c r="AP21" s="38"/>
      <c r="AQ21" s="172"/>
      <c r="AR21" s="173"/>
      <c r="AS21" s="208">
        <f t="shared" si="0"/>
        <v>0</v>
      </c>
      <c r="AT21" s="105"/>
      <c r="AU21" s="105"/>
      <c r="AV21" s="105"/>
      <c r="AW21" s="105"/>
      <c r="AX21" s="105"/>
      <c r="AY21" s="105"/>
      <c r="AZ21" s="105"/>
      <c r="BA21" s="106"/>
      <c r="BB21" s="107"/>
      <c r="BC21" s="241"/>
      <c r="BD21" s="205"/>
      <c r="BE21" s="55"/>
      <c r="BF21" s="205"/>
      <c r="BG21" s="204"/>
      <c r="BH21" s="206"/>
      <c r="BI21" s="55"/>
      <c r="BJ21" s="206"/>
      <c r="BK21" s="55"/>
      <c r="BL21" s="55"/>
      <c r="BM21" s="55"/>
      <c r="BN21" s="55"/>
    </row>
    <row r="22" spans="1:66" ht="19.5" customHeight="1" x14ac:dyDescent="0.3">
      <c r="A22" s="2">
        <v>2</v>
      </c>
      <c r="B22" s="96">
        <v>6</v>
      </c>
      <c r="C22" s="38" t="s">
        <v>150</v>
      </c>
      <c r="D22" s="38" t="s">
        <v>45</v>
      </c>
      <c r="E22" s="38"/>
      <c r="F22" s="38" t="s">
        <v>155</v>
      </c>
      <c r="G22" s="250" t="s">
        <v>285</v>
      </c>
      <c r="H22" s="250">
        <v>2567</v>
      </c>
      <c r="I22" s="97">
        <v>5289</v>
      </c>
      <c r="J22" s="170">
        <f>+I22+I23</f>
        <v>11263</v>
      </c>
      <c r="K22" s="255">
        <f>+AS22+AS23</f>
        <v>9</v>
      </c>
      <c r="L22" s="100">
        <v>0</v>
      </c>
      <c r="M22" s="101"/>
      <c r="N22" s="101"/>
      <c r="O22" s="61">
        <f t="shared" si="5"/>
        <v>0</v>
      </c>
      <c r="P22" s="38">
        <v>1</v>
      </c>
      <c r="Q22" s="38"/>
      <c r="R22" s="38"/>
      <c r="S22" s="38"/>
      <c r="T22" s="62">
        <f>SUM(P22:S22)</f>
        <v>1</v>
      </c>
      <c r="U22" s="261">
        <f>+O22+O23+T22+T23</f>
        <v>3</v>
      </c>
      <c r="V22" s="257">
        <f>+J22/1250</f>
        <v>9.0104000000000006</v>
      </c>
      <c r="W22" s="262">
        <f>+V22-U22</f>
        <v>6.0104000000000006</v>
      </c>
      <c r="X22" s="101">
        <v>2</v>
      </c>
      <c r="Y22" s="257">
        <f>+J22/2500</f>
        <v>4.5052000000000003</v>
      </c>
      <c r="Z22" s="259">
        <f>+Y22-X22-X23</f>
        <v>0.50520000000000032</v>
      </c>
      <c r="AA22" s="104">
        <v>1</v>
      </c>
      <c r="AB22" s="257">
        <f>+J22/8000</f>
        <v>1.407875</v>
      </c>
      <c r="AC22" s="259">
        <f>+AB22-AA22-AA23</f>
        <v>0.40787499999999999</v>
      </c>
      <c r="AD22" s="38">
        <v>1</v>
      </c>
      <c r="AE22" s="257">
        <f>+J22/10000</f>
        <v>1.1263000000000001</v>
      </c>
      <c r="AF22" s="259">
        <f>+AE22-AD22-AD23</f>
        <v>0.12630000000000008</v>
      </c>
      <c r="AG22" s="38"/>
      <c r="AH22" s="257">
        <f>+J22/10000</f>
        <v>1.1263000000000001</v>
      </c>
      <c r="AI22" s="256">
        <v>1</v>
      </c>
      <c r="AJ22" s="38"/>
      <c r="AK22" s="172"/>
      <c r="AL22" s="173"/>
      <c r="AM22" s="38"/>
      <c r="AN22" s="172"/>
      <c r="AO22" s="173"/>
      <c r="AP22" s="38"/>
      <c r="AQ22" s="172"/>
      <c r="AR22" s="173"/>
      <c r="AS22" s="208">
        <f t="shared" si="0"/>
        <v>5</v>
      </c>
      <c r="AT22" s="105"/>
      <c r="AU22" s="105">
        <v>1</v>
      </c>
      <c r="AV22" s="105">
        <v>2</v>
      </c>
      <c r="AW22" s="105"/>
      <c r="AX22" s="105"/>
      <c r="AY22" s="105">
        <v>1</v>
      </c>
      <c r="AZ22" s="105"/>
      <c r="BA22" s="106">
        <f>SUM(AT22:AZ22)</f>
        <v>4</v>
      </c>
      <c r="BB22" s="107">
        <f>+AS22+BA22</f>
        <v>9</v>
      </c>
      <c r="BC22" s="93">
        <v>10756</v>
      </c>
      <c r="BD22" s="74"/>
      <c r="BE22" s="38">
        <v>4236</v>
      </c>
      <c r="BF22" s="74"/>
      <c r="BG22" s="69">
        <v>1199</v>
      </c>
      <c r="BH22" s="75"/>
      <c r="BI22" s="38">
        <v>38</v>
      </c>
      <c r="BJ22" s="75"/>
      <c r="BK22" s="38"/>
      <c r="BL22" s="38"/>
      <c r="BM22" s="38"/>
      <c r="BN22" s="38"/>
    </row>
    <row r="23" spans="1:66" ht="19.5" customHeight="1" thickBot="1" x14ac:dyDescent="0.35">
      <c r="B23" s="119"/>
      <c r="C23" s="110" t="s">
        <v>151</v>
      </c>
      <c r="D23" s="110" t="s">
        <v>45</v>
      </c>
      <c r="E23" s="110"/>
      <c r="F23" s="110"/>
      <c r="G23" s="299"/>
      <c r="H23" s="299"/>
      <c r="I23" s="120">
        <v>5974</v>
      </c>
      <c r="J23" s="98"/>
      <c r="K23" s="121"/>
      <c r="L23" s="122">
        <v>0</v>
      </c>
      <c r="M23" s="123"/>
      <c r="N23" s="123"/>
      <c r="O23" s="61">
        <f t="shared" si="5"/>
        <v>0</v>
      </c>
      <c r="P23" s="110">
        <v>2</v>
      </c>
      <c r="Q23" s="110"/>
      <c r="R23" s="110"/>
      <c r="S23" s="110"/>
      <c r="T23" s="62">
        <f>SUM(P23:S23)</f>
        <v>2</v>
      </c>
      <c r="U23" s="124"/>
      <c r="V23" s="124"/>
      <c r="W23" s="265"/>
      <c r="X23" s="123">
        <v>2</v>
      </c>
      <c r="Y23" s="266"/>
      <c r="Z23" s="125"/>
      <c r="AA23" s="126"/>
      <c r="AB23" s="266"/>
      <c r="AC23" s="266"/>
      <c r="AD23" s="110"/>
      <c r="AE23" s="266"/>
      <c r="AF23" s="125"/>
      <c r="AG23" s="110"/>
      <c r="AH23" s="266"/>
      <c r="AI23" s="125"/>
      <c r="AJ23" s="110"/>
      <c r="AK23" s="124"/>
      <c r="AL23" s="125"/>
      <c r="AM23" s="110"/>
      <c r="AN23" s="124"/>
      <c r="AO23" s="125"/>
      <c r="AP23" s="110"/>
      <c r="AQ23" s="124"/>
      <c r="AR23" s="125"/>
      <c r="AS23" s="208">
        <f t="shared" si="0"/>
        <v>4</v>
      </c>
      <c r="AT23" s="127"/>
      <c r="AU23" s="127"/>
      <c r="AV23" s="127">
        <v>1</v>
      </c>
      <c r="AW23" s="127"/>
      <c r="AX23" s="127"/>
      <c r="AY23" s="127">
        <v>1</v>
      </c>
      <c r="AZ23" s="127"/>
      <c r="BA23" s="128">
        <f>SUM(AT23:AZ23)</f>
        <v>2</v>
      </c>
      <c r="BB23" s="129">
        <f>+AS23+BA23</f>
        <v>6</v>
      </c>
      <c r="BC23" s="108">
        <v>10600</v>
      </c>
      <c r="BD23" s="109"/>
      <c r="BE23" s="110">
        <v>4403</v>
      </c>
      <c r="BF23" s="109"/>
      <c r="BG23" s="111">
        <v>1752</v>
      </c>
      <c r="BH23" s="112"/>
      <c r="BI23" s="110">
        <v>109</v>
      </c>
      <c r="BJ23" s="112"/>
      <c r="BK23" s="110"/>
      <c r="BL23" s="110"/>
      <c r="BM23" s="110"/>
      <c r="BN23" s="110"/>
    </row>
    <row r="24" spans="1:66" ht="19.5" customHeight="1" thickBot="1" x14ac:dyDescent="0.35">
      <c r="B24" s="76"/>
      <c r="C24" s="77" t="s">
        <v>100</v>
      </c>
      <c r="D24" s="77"/>
      <c r="E24" s="77"/>
      <c r="F24" s="77"/>
      <c r="G24" s="298"/>
      <c r="H24" s="298"/>
      <c r="I24" s="78">
        <f>SUM(I16:I23)</f>
        <v>29010</v>
      </c>
      <c r="J24" s="238">
        <f>SUM(J16:J23)</f>
        <v>29010</v>
      </c>
      <c r="K24" s="238">
        <f>SUM(K16:K23)</f>
        <v>24</v>
      </c>
      <c r="L24" s="79">
        <f>SUM(L16:L23)</f>
        <v>1</v>
      </c>
      <c r="M24" s="79">
        <f t="shared" ref="M24:AQ24" si="6">SUM(M16:M23)</f>
        <v>0</v>
      </c>
      <c r="N24" s="79">
        <f t="shared" si="6"/>
        <v>0</v>
      </c>
      <c r="O24" s="79">
        <f t="shared" si="6"/>
        <v>1</v>
      </c>
      <c r="P24" s="79">
        <f t="shared" si="6"/>
        <v>9</v>
      </c>
      <c r="Q24" s="79">
        <f t="shared" si="6"/>
        <v>1</v>
      </c>
      <c r="R24" s="79">
        <f t="shared" si="6"/>
        <v>1</v>
      </c>
      <c r="S24" s="79">
        <f t="shared" si="6"/>
        <v>0</v>
      </c>
      <c r="T24" s="79">
        <f t="shared" si="6"/>
        <v>11</v>
      </c>
      <c r="U24" s="140">
        <f>SUM(U16:U23)</f>
        <v>12</v>
      </c>
      <c r="V24" s="178">
        <f t="shared" si="6"/>
        <v>22.6416</v>
      </c>
      <c r="W24" s="178">
        <f t="shared" si="6"/>
        <v>10.6416</v>
      </c>
      <c r="X24" s="79">
        <f t="shared" si="6"/>
        <v>8</v>
      </c>
      <c r="Y24" s="178">
        <f t="shared" si="6"/>
        <v>11.603999999999999</v>
      </c>
      <c r="Z24" s="178">
        <f t="shared" si="6"/>
        <v>3.6040000000000001</v>
      </c>
      <c r="AA24" s="79">
        <f t="shared" si="6"/>
        <v>3</v>
      </c>
      <c r="AB24" s="178">
        <f t="shared" si="6"/>
        <v>3.6262499999999998</v>
      </c>
      <c r="AC24" s="178">
        <f t="shared" si="6"/>
        <v>0.62624999999999997</v>
      </c>
      <c r="AD24" s="79">
        <f t="shared" si="6"/>
        <v>1</v>
      </c>
      <c r="AE24" s="178">
        <f t="shared" si="6"/>
        <v>2.9009999999999998</v>
      </c>
      <c r="AF24" s="178">
        <f t="shared" si="6"/>
        <v>1.901</v>
      </c>
      <c r="AG24" s="79">
        <f t="shared" si="6"/>
        <v>0</v>
      </c>
      <c r="AH24" s="178">
        <f t="shared" si="6"/>
        <v>2.9009999999999998</v>
      </c>
      <c r="AI24" s="79">
        <f t="shared" si="6"/>
        <v>3</v>
      </c>
      <c r="AJ24" s="79">
        <f t="shared" si="6"/>
        <v>0</v>
      </c>
      <c r="AK24" s="79">
        <f t="shared" si="6"/>
        <v>1</v>
      </c>
      <c r="AL24" s="79">
        <f t="shared" si="6"/>
        <v>1</v>
      </c>
      <c r="AM24" s="79">
        <f t="shared" si="6"/>
        <v>0</v>
      </c>
      <c r="AN24" s="79">
        <f t="shared" si="6"/>
        <v>1</v>
      </c>
      <c r="AO24" s="79">
        <f t="shared" si="6"/>
        <v>1</v>
      </c>
      <c r="AP24" s="79">
        <f t="shared" si="6"/>
        <v>0</v>
      </c>
      <c r="AQ24" s="79">
        <f t="shared" si="6"/>
        <v>1</v>
      </c>
      <c r="AR24" s="79">
        <f>SUM(AR16:AR23)</f>
        <v>1</v>
      </c>
      <c r="AS24" s="208">
        <f t="shared" si="0"/>
        <v>24</v>
      </c>
      <c r="AT24" s="77">
        <f>SUM(AT16:AT23)</f>
        <v>0</v>
      </c>
      <c r="AU24" s="77">
        <f t="shared" ref="AU24:BN24" si="7">SUM(AU16:AU23)</f>
        <v>3</v>
      </c>
      <c r="AV24" s="77">
        <f t="shared" si="7"/>
        <v>9</v>
      </c>
      <c r="AW24" s="77">
        <f t="shared" si="7"/>
        <v>0</v>
      </c>
      <c r="AX24" s="77">
        <f t="shared" si="7"/>
        <v>0</v>
      </c>
      <c r="AY24" s="77">
        <f t="shared" si="7"/>
        <v>6</v>
      </c>
      <c r="AZ24" s="77">
        <f t="shared" si="7"/>
        <v>0</v>
      </c>
      <c r="BA24" s="77">
        <f>SUM(BA16:BA23)</f>
        <v>18</v>
      </c>
      <c r="BB24" s="77">
        <f>SUM(BB16:BB23)</f>
        <v>42</v>
      </c>
      <c r="BC24" s="77">
        <f t="shared" si="7"/>
        <v>65974</v>
      </c>
      <c r="BD24" s="77">
        <f t="shared" si="7"/>
        <v>37905</v>
      </c>
      <c r="BE24" s="77">
        <f t="shared" si="7"/>
        <v>29040</v>
      </c>
      <c r="BF24" s="77">
        <f t="shared" si="7"/>
        <v>15449</v>
      </c>
      <c r="BG24" s="77">
        <f t="shared" si="7"/>
        <v>8395</v>
      </c>
      <c r="BH24" s="77">
        <f t="shared" si="7"/>
        <v>5614</v>
      </c>
      <c r="BI24" s="77">
        <f t="shared" si="7"/>
        <v>413</v>
      </c>
      <c r="BJ24" s="77">
        <f t="shared" si="7"/>
        <v>205</v>
      </c>
      <c r="BK24" s="77">
        <f t="shared" si="7"/>
        <v>0</v>
      </c>
      <c r="BL24" s="77">
        <f t="shared" si="7"/>
        <v>0</v>
      </c>
      <c r="BM24" s="77">
        <f t="shared" si="7"/>
        <v>0</v>
      </c>
      <c r="BN24" s="77">
        <f t="shared" si="7"/>
        <v>0</v>
      </c>
    </row>
    <row r="25" spans="1:66" ht="19.5" customHeight="1" thickBot="1" x14ac:dyDescent="0.35">
      <c r="A25" s="2">
        <v>3</v>
      </c>
      <c r="B25" s="96">
        <v>7</v>
      </c>
      <c r="C25" s="38" t="s">
        <v>152</v>
      </c>
      <c r="D25" s="38" t="s">
        <v>45</v>
      </c>
      <c r="E25" s="38" t="s">
        <v>157</v>
      </c>
      <c r="F25" s="38" t="s">
        <v>157</v>
      </c>
      <c r="G25" s="250" t="s">
        <v>287</v>
      </c>
      <c r="H25" s="250">
        <v>2563</v>
      </c>
      <c r="I25" s="97">
        <v>5840</v>
      </c>
      <c r="J25" s="56">
        <f>+I25</f>
        <v>5840</v>
      </c>
      <c r="K25" s="255">
        <f>+AS25</f>
        <v>5</v>
      </c>
      <c r="L25" s="100">
        <v>1</v>
      </c>
      <c r="M25" s="101"/>
      <c r="N25" s="101"/>
      <c r="O25" s="61">
        <f>SUM(L25:N25)</f>
        <v>1</v>
      </c>
      <c r="P25" s="38">
        <v>1</v>
      </c>
      <c r="Q25" s="38"/>
      <c r="R25" s="38">
        <v>1</v>
      </c>
      <c r="S25" s="38"/>
      <c r="T25" s="62">
        <f>SUM(P25:S25)</f>
        <v>2</v>
      </c>
      <c r="U25" s="261">
        <f>+O25+T25</f>
        <v>3</v>
      </c>
      <c r="V25" s="257">
        <v>5</v>
      </c>
      <c r="W25" s="262">
        <f>+V25-U25</f>
        <v>2</v>
      </c>
      <c r="X25" s="101">
        <v>1</v>
      </c>
      <c r="Y25" s="269">
        <f>+J25/2500</f>
        <v>2.3359999999999999</v>
      </c>
      <c r="Z25" s="259">
        <f>+Y25-X25</f>
        <v>1.3359999999999999</v>
      </c>
      <c r="AA25" s="104">
        <v>1</v>
      </c>
      <c r="AB25" s="269">
        <f>+J25/8000</f>
        <v>0.73</v>
      </c>
      <c r="AC25" s="259">
        <f>+AB25-AA25-AA27</f>
        <v>-0.27</v>
      </c>
      <c r="AD25" s="38"/>
      <c r="AE25" s="66">
        <v>1</v>
      </c>
      <c r="AF25" s="259">
        <v>1</v>
      </c>
      <c r="AG25" s="38"/>
      <c r="AH25" s="66">
        <v>1</v>
      </c>
      <c r="AI25" s="259">
        <v>1</v>
      </c>
      <c r="AJ25" s="38"/>
      <c r="AK25" s="66">
        <v>1</v>
      </c>
      <c r="AL25" s="259">
        <v>1</v>
      </c>
      <c r="AM25" s="38"/>
      <c r="AN25" s="66">
        <v>1</v>
      </c>
      <c r="AO25" s="259">
        <v>1</v>
      </c>
      <c r="AP25" s="38"/>
      <c r="AQ25" s="66">
        <v>1</v>
      </c>
      <c r="AR25" s="259">
        <v>1</v>
      </c>
      <c r="AS25" s="208">
        <f t="shared" si="0"/>
        <v>5</v>
      </c>
      <c r="AT25" s="105"/>
      <c r="AU25" s="105">
        <v>1</v>
      </c>
      <c r="AV25" s="105">
        <v>1</v>
      </c>
      <c r="AW25" s="105"/>
      <c r="AX25" s="105"/>
      <c r="AY25" s="105">
        <v>1</v>
      </c>
      <c r="AZ25" s="105"/>
      <c r="BA25" s="106">
        <f>SUM(AT25:AZ25)</f>
        <v>3</v>
      </c>
      <c r="BB25" s="107">
        <f>+AS25+BA25</f>
        <v>8</v>
      </c>
      <c r="BC25" s="108">
        <v>22431</v>
      </c>
      <c r="BD25" s="109"/>
      <c r="BE25" s="110">
        <v>5926</v>
      </c>
      <c r="BF25" s="109"/>
      <c r="BG25" s="111">
        <v>1610</v>
      </c>
      <c r="BH25" s="112"/>
      <c r="BI25" s="110">
        <v>59</v>
      </c>
      <c r="BJ25" s="112"/>
      <c r="BK25" s="110"/>
      <c r="BL25" s="110"/>
      <c r="BM25" s="110"/>
      <c r="BN25" s="110"/>
    </row>
    <row r="26" spans="1:66" ht="19.5" customHeight="1" thickBot="1" x14ac:dyDescent="0.35">
      <c r="B26" s="96"/>
      <c r="C26" s="38"/>
      <c r="D26" s="38"/>
      <c r="E26" s="38"/>
      <c r="F26" s="38"/>
      <c r="G26" s="250"/>
      <c r="H26" s="250"/>
      <c r="I26" s="97"/>
      <c r="J26" s="56"/>
      <c r="K26" s="255"/>
      <c r="L26" s="100"/>
      <c r="M26" s="101"/>
      <c r="N26" s="101"/>
      <c r="O26" s="61"/>
      <c r="P26" s="38"/>
      <c r="Q26" s="38"/>
      <c r="R26" s="38"/>
      <c r="S26" s="38"/>
      <c r="T26" s="62"/>
      <c r="U26" s="304"/>
      <c r="V26" s="258"/>
      <c r="W26" s="264"/>
      <c r="X26" s="101"/>
      <c r="Y26" s="258"/>
      <c r="Z26" s="264"/>
      <c r="AA26" s="104"/>
      <c r="AB26" s="258"/>
      <c r="AC26" s="264"/>
      <c r="AD26" s="38"/>
      <c r="AE26" s="258"/>
      <c r="AF26" s="264"/>
      <c r="AG26" s="38"/>
      <c r="AH26" s="258"/>
      <c r="AI26" s="264"/>
      <c r="AJ26" s="38"/>
      <c r="AK26" s="258"/>
      <c r="AL26" s="264"/>
      <c r="AM26" s="38"/>
      <c r="AN26" s="258"/>
      <c r="AO26" s="264"/>
      <c r="AP26" s="38"/>
      <c r="AQ26" s="258"/>
      <c r="AR26" s="264"/>
      <c r="AS26" s="208"/>
      <c r="AT26" s="105"/>
      <c r="AU26" s="105"/>
      <c r="AV26" s="105"/>
      <c r="AW26" s="105"/>
      <c r="AX26" s="105"/>
      <c r="AY26" s="105"/>
      <c r="AZ26" s="105"/>
      <c r="BA26" s="106"/>
      <c r="BB26" s="107"/>
      <c r="BC26" s="231"/>
      <c r="BD26" s="242"/>
      <c r="BE26" s="232"/>
      <c r="BF26" s="242"/>
      <c r="BG26" s="233"/>
      <c r="BH26" s="243"/>
      <c r="BI26" s="232"/>
      <c r="BJ26" s="243"/>
      <c r="BK26" s="232"/>
      <c r="BL26" s="232"/>
      <c r="BM26" s="232"/>
      <c r="BN26" s="232"/>
    </row>
    <row r="27" spans="1:66" ht="19.5" customHeight="1" x14ac:dyDescent="0.3">
      <c r="A27" s="2">
        <v>3</v>
      </c>
      <c r="B27" s="96">
        <v>8</v>
      </c>
      <c r="C27" s="38" t="s">
        <v>156</v>
      </c>
      <c r="D27" s="38" t="s">
        <v>45</v>
      </c>
      <c r="E27" s="38"/>
      <c r="F27" s="38" t="s">
        <v>286</v>
      </c>
      <c r="G27" s="250"/>
      <c r="H27" s="250">
        <v>2569</v>
      </c>
      <c r="I27" s="97">
        <v>5827</v>
      </c>
      <c r="J27" s="261">
        <f>+I27</f>
        <v>5827</v>
      </c>
      <c r="K27" s="255">
        <f>+AS27</f>
        <v>2</v>
      </c>
      <c r="L27" s="100">
        <v>0</v>
      </c>
      <c r="M27" s="101"/>
      <c r="N27" s="101"/>
      <c r="O27" s="61">
        <f>SUM(L27:N27)</f>
        <v>0</v>
      </c>
      <c r="P27" s="38">
        <v>1</v>
      </c>
      <c r="Q27" s="38"/>
      <c r="R27" s="38"/>
      <c r="S27" s="38"/>
      <c r="T27" s="62">
        <f>SUM(P27:S27)</f>
        <v>1</v>
      </c>
      <c r="U27" s="261">
        <f>+O27+T27</f>
        <v>1</v>
      </c>
      <c r="V27" s="257">
        <v>5</v>
      </c>
      <c r="W27" s="262">
        <f>+V27-U27</f>
        <v>4</v>
      </c>
      <c r="X27" s="101">
        <v>1</v>
      </c>
      <c r="Y27" s="257">
        <f>+J27/2500</f>
        <v>2.3308</v>
      </c>
      <c r="Z27" s="259">
        <f>+Y27-X27</f>
        <v>1.3308</v>
      </c>
      <c r="AA27" s="104"/>
      <c r="AB27" s="257">
        <f>+J27/8000</f>
        <v>0.72837499999999999</v>
      </c>
      <c r="AC27" s="259">
        <f>+AB27-AA27</f>
        <v>0.72837499999999999</v>
      </c>
      <c r="AD27" s="38"/>
      <c r="AE27" s="105">
        <v>1</v>
      </c>
      <c r="AF27" s="256">
        <v>1</v>
      </c>
      <c r="AG27" s="38"/>
      <c r="AH27" s="105">
        <v>1</v>
      </c>
      <c r="AI27" s="256">
        <v>1</v>
      </c>
      <c r="AJ27" s="38"/>
      <c r="AK27" s="105"/>
      <c r="AL27" s="256"/>
      <c r="AM27" s="38"/>
      <c r="AN27" s="105"/>
      <c r="AO27" s="256"/>
      <c r="AP27" s="38"/>
      <c r="AQ27" s="105"/>
      <c r="AR27" s="256"/>
      <c r="AS27" s="208">
        <f>+O27+T27+X27+AA27+AD27+AG27+AJ27+AM27+AP27</f>
        <v>2</v>
      </c>
      <c r="AT27" s="105"/>
      <c r="AU27" s="105"/>
      <c r="AV27" s="105">
        <v>1</v>
      </c>
      <c r="AW27" s="105"/>
      <c r="AX27" s="105"/>
      <c r="AY27" s="105">
        <v>1</v>
      </c>
      <c r="AZ27" s="105"/>
      <c r="BA27" s="106">
        <f>SUM(AT27:AZ27)</f>
        <v>2</v>
      </c>
      <c r="BB27" s="107">
        <f>+AS27+BA27</f>
        <v>4</v>
      </c>
      <c r="BC27" s="113">
        <v>19851</v>
      </c>
      <c r="BD27" s="114">
        <f>+BC27+BC25</f>
        <v>42282</v>
      </c>
      <c r="BE27" s="115">
        <v>5744</v>
      </c>
      <c r="BF27" s="114">
        <f>+BE27+BE25</f>
        <v>11670</v>
      </c>
      <c r="BG27" s="116">
        <v>2266</v>
      </c>
      <c r="BH27" s="114">
        <f>+BG27+BG25</f>
        <v>3876</v>
      </c>
      <c r="BI27" s="115">
        <v>102</v>
      </c>
      <c r="BJ27" s="114">
        <f>+BI27+BI25</f>
        <v>161</v>
      </c>
      <c r="BK27" s="115"/>
      <c r="BL27" s="117">
        <f>+BK27+BK25</f>
        <v>0</v>
      </c>
      <c r="BM27" s="115"/>
      <c r="BN27" s="118">
        <f>+BM27+BM25</f>
        <v>0</v>
      </c>
    </row>
    <row r="28" spans="1:66" ht="19.5" customHeight="1" x14ac:dyDescent="0.3">
      <c r="B28" s="244"/>
      <c r="C28" s="55"/>
      <c r="D28" s="55"/>
      <c r="E28" s="55"/>
      <c r="F28" s="55"/>
      <c r="G28" s="300"/>
      <c r="H28" s="300"/>
      <c r="I28" s="56"/>
      <c r="J28" s="98"/>
      <c r="K28" s="99"/>
      <c r="L28" s="56"/>
      <c r="M28" s="64"/>
      <c r="N28" s="64"/>
      <c r="O28" s="61"/>
      <c r="P28" s="55"/>
      <c r="Q28" s="55"/>
      <c r="R28" s="55"/>
      <c r="S28" s="55"/>
      <c r="T28" s="62"/>
      <c r="U28" s="72"/>
      <c r="V28" s="268"/>
      <c r="W28" s="272"/>
      <c r="X28" s="64"/>
      <c r="Y28" s="72"/>
      <c r="Z28" s="73"/>
      <c r="AA28" s="65"/>
      <c r="AB28" s="72"/>
      <c r="AC28" s="73"/>
      <c r="AD28" s="55"/>
      <c r="AE28" s="72"/>
      <c r="AF28" s="73"/>
      <c r="AG28" s="55"/>
      <c r="AH28" s="72"/>
      <c r="AI28" s="73"/>
      <c r="AJ28" s="55"/>
      <c r="AK28" s="72"/>
      <c r="AL28" s="73"/>
      <c r="AM28" s="55"/>
      <c r="AN28" s="72"/>
      <c r="AO28" s="73"/>
      <c r="AP28" s="55"/>
      <c r="AQ28" s="72"/>
      <c r="AR28" s="73"/>
      <c r="AS28" s="208">
        <f t="shared" si="0"/>
        <v>0</v>
      </c>
      <c r="AT28" s="66"/>
      <c r="AU28" s="66"/>
      <c r="AV28" s="66"/>
      <c r="AW28" s="66"/>
      <c r="AX28" s="66"/>
      <c r="AY28" s="66"/>
      <c r="AZ28" s="66"/>
      <c r="BA28" s="67"/>
      <c r="BB28" s="68"/>
      <c r="BC28" s="231"/>
      <c r="BD28" s="242"/>
      <c r="BE28" s="232"/>
      <c r="BF28" s="242"/>
      <c r="BG28" s="233"/>
      <c r="BH28" s="243"/>
      <c r="BI28" s="232"/>
      <c r="BJ28" s="243"/>
      <c r="BK28" s="232"/>
      <c r="BL28" s="234"/>
      <c r="BM28" s="232"/>
      <c r="BN28" s="235"/>
    </row>
    <row r="29" spans="1:66" ht="19.5" customHeight="1" x14ac:dyDescent="0.3">
      <c r="A29" s="2">
        <v>3</v>
      </c>
      <c r="B29" s="96">
        <v>9</v>
      </c>
      <c r="C29" s="38" t="s">
        <v>143</v>
      </c>
      <c r="D29" s="38" t="s">
        <v>45</v>
      </c>
      <c r="E29" s="38"/>
      <c r="F29" s="246" t="s">
        <v>158</v>
      </c>
      <c r="G29" s="250" t="s">
        <v>288</v>
      </c>
      <c r="H29" s="250">
        <v>2564</v>
      </c>
      <c r="I29" s="97">
        <v>8814</v>
      </c>
      <c r="J29" s="170">
        <f>+I29</f>
        <v>8814</v>
      </c>
      <c r="K29" s="255">
        <f>+AS29</f>
        <v>5</v>
      </c>
      <c r="L29" s="100">
        <v>0</v>
      </c>
      <c r="M29" s="101"/>
      <c r="N29" s="101"/>
      <c r="O29" s="61">
        <f>SUM(L29:N29)</f>
        <v>0</v>
      </c>
      <c r="P29" s="38">
        <v>2</v>
      </c>
      <c r="Q29" s="38">
        <v>1</v>
      </c>
      <c r="R29" s="38"/>
      <c r="S29" s="38"/>
      <c r="T29" s="62">
        <f>SUM(P29:S29)</f>
        <v>3</v>
      </c>
      <c r="U29" s="270">
        <f>+O29+T29</f>
        <v>3</v>
      </c>
      <c r="V29" s="269">
        <f>+J29/1250</f>
        <v>7.0511999999999997</v>
      </c>
      <c r="W29" s="271">
        <f>+V29-U29</f>
        <v>4.0511999999999997</v>
      </c>
      <c r="X29" s="101">
        <v>1</v>
      </c>
      <c r="Y29" s="269">
        <f>+J29/2500</f>
        <v>3.5255999999999998</v>
      </c>
      <c r="Z29" s="259">
        <f>+Y29-X29</f>
        <v>2.5255999999999998</v>
      </c>
      <c r="AA29" s="104">
        <v>1</v>
      </c>
      <c r="AB29" s="131">
        <f>+J29/8000</f>
        <v>1.10175</v>
      </c>
      <c r="AC29" s="132">
        <f>+AB29-AA29</f>
        <v>0.10175000000000001</v>
      </c>
      <c r="AD29" s="38"/>
      <c r="AE29" s="38">
        <v>1</v>
      </c>
      <c r="AF29" s="133">
        <v>1</v>
      </c>
      <c r="AG29" s="38"/>
      <c r="AH29" s="38">
        <v>1</v>
      </c>
      <c r="AI29" s="133">
        <v>1</v>
      </c>
      <c r="AJ29" s="38"/>
      <c r="AK29" s="72"/>
      <c r="AL29" s="73"/>
      <c r="AM29" s="38"/>
      <c r="AN29" s="72"/>
      <c r="AO29" s="73"/>
      <c r="AP29" s="38"/>
      <c r="AQ29" s="72"/>
      <c r="AR29" s="73"/>
      <c r="AS29" s="208">
        <f t="shared" si="0"/>
        <v>5</v>
      </c>
      <c r="AT29" s="105"/>
      <c r="AU29" s="105">
        <v>1</v>
      </c>
      <c r="AV29" s="105">
        <v>2</v>
      </c>
      <c r="AW29" s="105"/>
      <c r="AX29" s="105"/>
      <c r="AY29" s="105">
        <v>1</v>
      </c>
      <c r="AZ29" s="105"/>
      <c r="BA29" s="106">
        <f>SUM(AT29:AZ29)</f>
        <v>4</v>
      </c>
      <c r="BB29" s="107">
        <f>+AS29+BA29</f>
        <v>9</v>
      </c>
      <c r="BC29" s="134">
        <v>15840</v>
      </c>
      <c r="BD29" s="90">
        <f>+BC29+BC19+BC18+BC20</f>
        <v>43909</v>
      </c>
      <c r="BE29" s="82">
        <v>5291</v>
      </c>
      <c r="BF29" s="90">
        <f>+BE29+BE19+BE18+BE20</f>
        <v>18882</v>
      </c>
      <c r="BG29" s="135">
        <v>2095</v>
      </c>
      <c r="BH29" s="90">
        <f>+BG29+BG19+BG18+BG20</f>
        <v>4876</v>
      </c>
      <c r="BI29" s="82">
        <v>141</v>
      </c>
      <c r="BJ29" s="90">
        <f>+BI29+BI19+BI18+BI20</f>
        <v>349</v>
      </c>
      <c r="BK29" s="82"/>
      <c r="BL29" s="136">
        <f>+BK29</f>
        <v>0</v>
      </c>
      <c r="BM29" s="82"/>
      <c r="BN29" s="137">
        <f>+BM29</f>
        <v>0</v>
      </c>
    </row>
    <row r="30" spans="1:66" ht="19.5" customHeight="1" thickBot="1" x14ac:dyDescent="0.35">
      <c r="B30" s="76"/>
      <c r="C30" s="77" t="s">
        <v>101</v>
      </c>
      <c r="D30" s="77"/>
      <c r="E30" s="77"/>
      <c r="F30" s="77"/>
      <c r="G30" s="298"/>
      <c r="H30" s="298"/>
      <c r="I30" s="78">
        <f t="shared" ref="I30:AR30" si="8">SUM(I25:I29)</f>
        <v>20481</v>
      </c>
      <c r="J30" s="238">
        <f t="shared" si="8"/>
        <v>20481</v>
      </c>
      <c r="K30" s="238">
        <f t="shared" si="8"/>
        <v>12</v>
      </c>
      <c r="L30" s="238">
        <f t="shared" si="8"/>
        <v>1</v>
      </c>
      <c r="M30" s="238">
        <f t="shared" si="8"/>
        <v>0</v>
      </c>
      <c r="N30" s="238">
        <f t="shared" si="8"/>
        <v>0</v>
      </c>
      <c r="O30" s="238">
        <f t="shared" si="8"/>
        <v>1</v>
      </c>
      <c r="P30" s="238">
        <f t="shared" si="8"/>
        <v>4</v>
      </c>
      <c r="Q30" s="238">
        <f t="shared" si="8"/>
        <v>1</v>
      </c>
      <c r="R30" s="238">
        <f t="shared" si="8"/>
        <v>1</v>
      </c>
      <c r="S30" s="238">
        <f t="shared" si="8"/>
        <v>0</v>
      </c>
      <c r="T30" s="238">
        <f t="shared" si="8"/>
        <v>6</v>
      </c>
      <c r="U30" s="238">
        <f t="shared" si="8"/>
        <v>7</v>
      </c>
      <c r="V30" s="238">
        <f t="shared" si="8"/>
        <v>17.051200000000001</v>
      </c>
      <c r="W30" s="238">
        <f t="shared" si="8"/>
        <v>10.0512</v>
      </c>
      <c r="X30" s="238">
        <f>SUM(X25:X29)</f>
        <v>3</v>
      </c>
      <c r="Y30" s="238">
        <f>SUM(Y25:Y29)</f>
        <v>8.1923999999999992</v>
      </c>
      <c r="Z30" s="238">
        <f>SUM(Z25:Z29)</f>
        <v>5.1923999999999992</v>
      </c>
      <c r="AA30" s="238">
        <f t="shared" si="8"/>
        <v>2</v>
      </c>
      <c r="AB30" s="238">
        <f t="shared" si="8"/>
        <v>2.5601250000000002</v>
      </c>
      <c r="AC30" s="238">
        <f t="shared" si="8"/>
        <v>0.56012499999999998</v>
      </c>
      <c r="AD30" s="238">
        <f t="shared" si="8"/>
        <v>0</v>
      </c>
      <c r="AE30" s="238">
        <f t="shared" si="8"/>
        <v>3</v>
      </c>
      <c r="AF30" s="238">
        <f t="shared" si="8"/>
        <v>3</v>
      </c>
      <c r="AG30" s="238">
        <f t="shared" si="8"/>
        <v>0</v>
      </c>
      <c r="AH30" s="238">
        <f t="shared" si="8"/>
        <v>3</v>
      </c>
      <c r="AI30" s="238">
        <f t="shared" si="8"/>
        <v>3</v>
      </c>
      <c r="AJ30" s="238">
        <f t="shared" si="8"/>
        <v>0</v>
      </c>
      <c r="AK30" s="238">
        <f t="shared" si="8"/>
        <v>1</v>
      </c>
      <c r="AL30" s="238">
        <f t="shared" si="8"/>
        <v>1</v>
      </c>
      <c r="AM30" s="238">
        <f t="shared" si="8"/>
        <v>0</v>
      </c>
      <c r="AN30" s="238">
        <f t="shared" si="8"/>
        <v>1</v>
      </c>
      <c r="AO30" s="238">
        <f t="shared" si="8"/>
        <v>1</v>
      </c>
      <c r="AP30" s="238">
        <f t="shared" si="8"/>
        <v>0</v>
      </c>
      <c r="AQ30" s="238">
        <f t="shared" si="8"/>
        <v>1</v>
      </c>
      <c r="AR30" s="238">
        <f t="shared" si="8"/>
        <v>1</v>
      </c>
      <c r="AS30" s="208">
        <f t="shared" si="0"/>
        <v>12</v>
      </c>
      <c r="AT30" s="77">
        <f t="shared" ref="AT30:BN30" si="9">SUM(AT25:AT29)</f>
        <v>0</v>
      </c>
      <c r="AU30" s="77">
        <f t="shared" si="9"/>
        <v>2</v>
      </c>
      <c r="AV30" s="77">
        <f t="shared" si="9"/>
        <v>4</v>
      </c>
      <c r="AW30" s="77">
        <f t="shared" si="9"/>
        <v>0</v>
      </c>
      <c r="AX30" s="77">
        <f t="shared" si="9"/>
        <v>0</v>
      </c>
      <c r="AY30" s="77">
        <f t="shared" si="9"/>
        <v>3</v>
      </c>
      <c r="AZ30" s="77">
        <f t="shared" si="9"/>
        <v>0</v>
      </c>
      <c r="BA30" s="77">
        <f t="shared" si="9"/>
        <v>9</v>
      </c>
      <c r="BB30" s="77">
        <f t="shared" si="9"/>
        <v>21</v>
      </c>
      <c r="BC30" s="77">
        <f t="shared" si="9"/>
        <v>58122</v>
      </c>
      <c r="BD30" s="77">
        <f t="shared" si="9"/>
        <v>86191</v>
      </c>
      <c r="BE30" s="77">
        <f t="shared" si="9"/>
        <v>16961</v>
      </c>
      <c r="BF30" s="77">
        <f t="shared" si="9"/>
        <v>30552</v>
      </c>
      <c r="BG30" s="77">
        <f t="shared" si="9"/>
        <v>5971</v>
      </c>
      <c r="BH30" s="77">
        <f t="shared" si="9"/>
        <v>8752</v>
      </c>
      <c r="BI30" s="77">
        <f t="shared" si="9"/>
        <v>302</v>
      </c>
      <c r="BJ30" s="77">
        <f t="shared" si="9"/>
        <v>510</v>
      </c>
      <c r="BK30" s="77">
        <f t="shared" si="9"/>
        <v>0</v>
      </c>
      <c r="BL30" s="77">
        <f t="shared" si="9"/>
        <v>0</v>
      </c>
      <c r="BM30" s="77">
        <f t="shared" si="9"/>
        <v>0</v>
      </c>
      <c r="BN30" s="77">
        <f t="shared" si="9"/>
        <v>0</v>
      </c>
    </row>
    <row r="31" spans="1:66" ht="19.5" customHeight="1" x14ac:dyDescent="0.3">
      <c r="A31" s="2">
        <v>4</v>
      </c>
      <c r="B31" s="96">
        <v>10</v>
      </c>
      <c r="C31" s="55" t="s">
        <v>141</v>
      </c>
      <c r="D31" s="55" t="s">
        <v>45</v>
      </c>
      <c r="E31" s="55" t="s">
        <v>159</v>
      </c>
      <c r="F31" s="55" t="s">
        <v>160</v>
      </c>
      <c r="G31" s="300" t="s">
        <v>291</v>
      </c>
      <c r="H31" s="300">
        <v>2560</v>
      </c>
      <c r="I31" s="56">
        <v>9888</v>
      </c>
      <c r="J31" s="245">
        <f>+I31</f>
        <v>9888</v>
      </c>
      <c r="K31" s="254">
        <f>+AS31</f>
        <v>7</v>
      </c>
      <c r="L31" s="71"/>
      <c r="M31" s="64"/>
      <c r="N31" s="64"/>
      <c r="O31" s="61">
        <f>SUM(L31:N31)</f>
        <v>0</v>
      </c>
      <c r="P31" s="55"/>
      <c r="Q31" s="55"/>
      <c r="R31" s="55"/>
      <c r="S31" s="55"/>
      <c r="T31" s="62">
        <f>SUM(P31:S31)</f>
        <v>0</v>
      </c>
      <c r="U31" s="66"/>
      <c r="V31" s="269">
        <f>+J31/1250</f>
        <v>7.9104000000000001</v>
      </c>
      <c r="W31" s="273">
        <f>+V31-U31</f>
        <v>7.9104000000000001</v>
      </c>
      <c r="X31" s="64">
        <v>4</v>
      </c>
      <c r="Y31" s="269">
        <f>+J31/2500</f>
        <v>3.9552</v>
      </c>
      <c r="Z31" s="273">
        <f>+Y31-X31</f>
        <v>-4.4799999999999951E-2</v>
      </c>
      <c r="AA31" s="65"/>
      <c r="AB31" s="269">
        <f>+J31/8000</f>
        <v>1.236</v>
      </c>
      <c r="AC31" s="273"/>
      <c r="AD31" s="63">
        <v>1</v>
      </c>
      <c r="AE31" s="269">
        <f>+J31/10000</f>
        <v>0.98880000000000001</v>
      </c>
      <c r="AF31" s="273">
        <f>+AE31-AD31</f>
        <v>-1.1199999999999988E-2</v>
      </c>
      <c r="AG31" s="55">
        <v>1</v>
      </c>
      <c r="AH31" s="66">
        <v>1</v>
      </c>
      <c r="AI31" s="267">
        <f>+AH31-AG31</f>
        <v>0</v>
      </c>
      <c r="AJ31" s="55"/>
      <c r="AK31" s="66">
        <v>1</v>
      </c>
      <c r="AL31" s="267">
        <v>1</v>
      </c>
      <c r="AM31" s="55">
        <v>1</v>
      </c>
      <c r="AN31" s="66">
        <v>1</v>
      </c>
      <c r="AO31" s="267">
        <f>+AN31-AM31-AM33</f>
        <v>-1</v>
      </c>
      <c r="AP31" s="55"/>
      <c r="AQ31" s="66">
        <v>1</v>
      </c>
      <c r="AR31" s="267">
        <v>1</v>
      </c>
      <c r="AS31" s="208">
        <f t="shared" si="0"/>
        <v>7</v>
      </c>
      <c r="AT31" s="66"/>
      <c r="AU31" s="66"/>
      <c r="AV31" s="66"/>
      <c r="AW31" s="66"/>
      <c r="AX31" s="66"/>
      <c r="AY31" s="66"/>
      <c r="AZ31" s="66"/>
      <c r="BA31" s="67"/>
      <c r="BB31" s="275">
        <f t="shared" ref="BB31:BB36" si="10">+AS31+BA31</f>
        <v>7</v>
      </c>
      <c r="BC31" s="69"/>
      <c r="BD31" s="74"/>
      <c r="BE31" s="38"/>
      <c r="BF31" s="74"/>
      <c r="BG31" s="69"/>
      <c r="BH31" s="75"/>
      <c r="BI31" s="38"/>
      <c r="BJ31" s="75"/>
      <c r="BK31" s="38"/>
      <c r="BL31" s="38"/>
      <c r="BM31" s="38"/>
      <c r="BN31" s="38"/>
    </row>
    <row r="32" spans="1:66" ht="19.5" customHeight="1" thickBot="1" x14ac:dyDescent="0.35">
      <c r="B32" s="96"/>
      <c r="C32" s="55"/>
      <c r="D32" s="55"/>
      <c r="E32" s="55"/>
      <c r="F32" s="55"/>
      <c r="G32" s="300"/>
      <c r="H32" s="300"/>
      <c r="I32" s="56"/>
      <c r="J32" s="70"/>
      <c r="K32" s="239"/>
      <c r="L32" s="71"/>
      <c r="M32" s="64"/>
      <c r="N32" s="64"/>
      <c r="O32" s="61"/>
      <c r="P32" s="55"/>
      <c r="Q32" s="55"/>
      <c r="R32" s="55"/>
      <c r="S32" s="55"/>
      <c r="T32" s="62"/>
      <c r="U32" s="72"/>
      <c r="V32" s="268"/>
      <c r="W32" s="73"/>
      <c r="X32" s="64"/>
      <c r="Y32" s="268"/>
      <c r="Z32" s="73"/>
      <c r="AA32" s="65"/>
      <c r="AB32" s="268"/>
      <c r="AC32" s="274"/>
      <c r="AD32" s="63"/>
      <c r="AE32" s="268"/>
      <c r="AF32" s="73"/>
      <c r="AG32" s="55"/>
      <c r="AH32" s="72"/>
      <c r="AI32" s="73"/>
      <c r="AJ32" s="55"/>
      <c r="AK32" s="72"/>
      <c r="AL32" s="73"/>
      <c r="AM32" s="55"/>
      <c r="AN32" s="72"/>
      <c r="AO32" s="73"/>
      <c r="AP32" s="55"/>
      <c r="AQ32" s="72"/>
      <c r="AR32" s="73"/>
      <c r="AS32" s="208">
        <f t="shared" si="0"/>
        <v>0</v>
      </c>
      <c r="AT32" s="66"/>
      <c r="AU32" s="66"/>
      <c r="AV32" s="66"/>
      <c r="AW32" s="66"/>
      <c r="AX32" s="66"/>
      <c r="AY32" s="66"/>
      <c r="AZ32" s="66"/>
      <c r="BA32" s="67"/>
      <c r="BB32" s="275">
        <f t="shared" si="10"/>
        <v>0</v>
      </c>
      <c r="BC32" s="69"/>
      <c r="BD32" s="74"/>
      <c r="BE32" s="38"/>
      <c r="BF32" s="74"/>
      <c r="BG32" s="69"/>
      <c r="BH32" s="75"/>
      <c r="BI32" s="38"/>
      <c r="BJ32" s="75"/>
      <c r="BK32" s="38"/>
      <c r="BL32" s="38"/>
      <c r="BM32" s="38"/>
      <c r="BN32" s="38"/>
    </row>
    <row r="33" spans="1:66" ht="19.5" customHeight="1" x14ac:dyDescent="0.3">
      <c r="A33" s="2">
        <v>4</v>
      </c>
      <c r="B33" s="96">
        <v>11</v>
      </c>
      <c r="C33" s="55" t="s">
        <v>140</v>
      </c>
      <c r="D33" s="55" t="s">
        <v>45</v>
      </c>
      <c r="E33" s="55"/>
      <c r="F33" s="55" t="s">
        <v>159</v>
      </c>
      <c r="G33" s="300" t="s">
        <v>290</v>
      </c>
      <c r="H33" s="300">
        <v>2560</v>
      </c>
      <c r="I33" s="56">
        <v>10503</v>
      </c>
      <c r="J33" s="57">
        <f>+I33</f>
        <v>10503</v>
      </c>
      <c r="K33" s="58">
        <f>+AS33</f>
        <v>6</v>
      </c>
      <c r="L33" s="59"/>
      <c r="M33" s="60"/>
      <c r="N33" s="60"/>
      <c r="O33" s="61">
        <f>SUM(L33:N33)</f>
        <v>0</v>
      </c>
      <c r="P33" s="55"/>
      <c r="Q33" s="55"/>
      <c r="R33" s="55"/>
      <c r="S33" s="55"/>
      <c r="T33" s="62">
        <f>SUM(P33:S33)</f>
        <v>0</v>
      </c>
      <c r="U33" s="66"/>
      <c r="V33" s="269">
        <f>+J33/1250</f>
        <v>8.4024000000000001</v>
      </c>
      <c r="W33" s="273">
        <f>+V33-U33</f>
        <v>8.4024000000000001</v>
      </c>
      <c r="X33" s="64">
        <v>4</v>
      </c>
      <c r="Y33" s="269">
        <f>+J33/2500</f>
        <v>4.2012</v>
      </c>
      <c r="Z33" s="273">
        <f>+Y33-X33</f>
        <v>0.20120000000000005</v>
      </c>
      <c r="AA33" s="65"/>
      <c r="AB33" s="269">
        <f>+J33/8000</f>
        <v>1.312875</v>
      </c>
      <c r="AC33" s="273"/>
      <c r="AD33" s="63"/>
      <c r="AE33" s="269">
        <f>+J33/10000</f>
        <v>1.0503</v>
      </c>
      <c r="AF33" s="267">
        <v>1</v>
      </c>
      <c r="AG33" s="55">
        <v>1</v>
      </c>
      <c r="AH33" s="66">
        <v>1</v>
      </c>
      <c r="AI33" s="267">
        <f>+AH33-AG33</f>
        <v>0</v>
      </c>
      <c r="AJ33" s="55"/>
      <c r="AK33" s="72"/>
      <c r="AL33" s="73"/>
      <c r="AM33" s="55">
        <v>1</v>
      </c>
      <c r="AN33" s="72"/>
      <c r="AO33" s="73"/>
      <c r="AP33" s="55"/>
      <c r="AQ33" s="72"/>
      <c r="AR33" s="73"/>
      <c r="AS33" s="208">
        <f t="shared" si="0"/>
        <v>6</v>
      </c>
      <c r="AT33" s="66"/>
      <c r="AU33" s="66"/>
      <c r="AV33" s="66"/>
      <c r="AW33" s="66"/>
      <c r="AX33" s="66"/>
      <c r="AY33" s="66"/>
      <c r="AZ33" s="66"/>
      <c r="BA33" s="67"/>
      <c r="BB33" s="275">
        <f t="shared" si="10"/>
        <v>6</v>
      </c>
      <c r="BC33" s="69">
        <v>362948</v>
      </c>
      <c r="BD33" s="38">
        <f>+BC33+BC36</f>
        <v>368182</v>
      </c>
      <c r="BE33" s="38">
        <v>128014</v>
      </c>
      <c r="BF33" s="38">
        <f>+BE33+BE36</f>
        <v>132485</v>
      </c>
      <c r="BG33" s="69">
        <v>10743</v>
      </c>
      <c r="BH33" s="38">
        <f>+BG33+BG36</f>
        <v>11939</v>
      </c>
      <c r="BI33" s="38">
        <v>1344</v>
      </c>
      <c r="BJ33" s="38">
        <f>+BI33+BI36</f>
        <v>1476</v>
      </c>
      <c r="BK33" s="38"/>
      <c r="BL33" s="38">
        <f>+BK33</f>
        <v>0</v>
      </c>
      <c r="BM33" s="38"/>
      <c r="BN33" s="38">
        <f>+BM33</f>
        <v>0</v>
      </c>
    </row>
    <row r="34" spans="1:66" ht="19.5" customHeight="1" x14ac:dyDescent="0.3">
      <c r="B34" s="96"/>
      <c r="C34" s="55"/>
      <c r="D34" s="55"/>
      <c r="E34" s="55"/>
      <c r="F34" s="55"/>
      <c r="G34" s="300"/>
      <c r="H34" s="300"/>
      <c r="I34" s="56"/>
      <c r="J34" s="70"/>
      <c r="K34" s="239"/>
      <c r="L34" s="59"/>
      <c r="M34" s="60"/>
      <c r="N34" s="60"/>
      <c r="O34" s="61"/>
      <c r="P34" s="64"/>
      <c r="Q34" s="64"/>
      <c r="R34" s="64"/>
      <c r="S34" s="64"/>
      <c r="T34" s="203"/>
      <c r="U34" s="72"/>
      <c r="V34" s="268"/>
      <c r="W34" s="73"/>
      <c r="X34" s="64"/>
      <c r="Y34" s="268"/>
      <c r="Z34" s="73"/>
      <c r="AA34" s="65"/>
      <c r="AB34" s="268"/>
      <c r="AC34" s="274"/>
      <c r="AD34" s="63"/>
      <c r="AE34" s="268"/>
      <c r="AF34" s="73"/>
      <c r="AG34" s="55"/>
      <c r="AH34" s="72"/>
      <c r="AI34" s="73"/>
      <c r="AJ34" s="55"/>
      <c r="AK34" s="72"/>
      <c r="AL34" s="73"/>
      <c r="AM34" s="55"/>
      <c r="AN34" s="72"/>
      <c r="AO34" s="73"/>
      <c r="AP34" s="55"/>
      <c r="AQ34" s="72"/>
      <c r="AR34" s="73"/>
      <c r="AS34" s="208">
        <f t="shared" si="0"/>
        <v>0</v>
      </c>
      <c r="AT34" s="66"/>
      <c r="AU34" s="66"/>
      <c r="AV34" s="66"/>
      <c r="AW34" s="66"/>
      <c r="AX34" s="66"/>
      <c r="AY34" s="66"/>
      <c r="AZ34" s="66"/>
      <c r="BA34" s="67"/>
      <c r="BB34" s="275">
        <f t="shared" si="10"/>
        <v>0</v>
      </c>
      <c r="BC34" s="204"/>
      <c r="BD34" s="55"/>
      <c r="BE34" s="55"/>
      <c r="BF34" s="55"/>
      <c r="BG34" s="204"/>
      <c r="BH34" s="55"/>
      <c r="BI34" s="55"/>
      <c r="BJ34" s="55"/>
      <c r="BK34" s="55"/>
      <c r="BL34" s="55"/>
      <c r="BM34" s="55"/>
      <c r="BN34" s="55"/>
    </row>
    <row r="35" spans="1:66" ht="19.5" customHeight="1" thickBot="1" x14ac:dyDescent="0.35">
      <c r="A35" s="2">
        <v>4</v>
      </c>
      <c r="B35" s="96">
        <v>12</v>
      </c>
      <c r="C35" s="55" t="s">
        <v>99</v>
      </c>
      <c r="D35" s="55" t="s">
        <v>45</v>
      </c>
      <c r="E35" s="55"/>
      <c r="F35" s="55" t="s">
        <v>161</v>
      </c>
      <c r="G35" s="300" t="s">
        <v>289</v>
      </c>
      <c r="H35" s="300">
        <v>2560</v>
      </c>
      <c r="I35" s="56">
        <v>6333</v>
      </c>
      <c r="J35" s="57">
        <f>+I35+I36</f>
        <v>12802</v>
      </c>
      <c r="K35" s="254">
        <f>+AS35+AS36</f>
        <v>8</v>
      </c>
      <c r="L35" s="71"/>
      <c r="M35" s="64"/>
      <c r="N35" s="64"/>
      <c r="O35" s="61"/>
      <c r="P35" s="64"/>
      <c r="Q35" s="64"/>
      <c r="R35" s="64"/>
      <c r="S35" s="64"/>
      <c r="T35" s="203"/>
      <c r="U35" s="270">
        <f>+O35+O36+T35+T36</f>
        <v>3</v>
      </c>
      <c r="V35" s="269">
        <f>+J35/1250</f>
        <v>10.2416</v>
      </c>
      <c r="W35" s="273">
        <f>+V35-U35</f>
        <v>7.2416</v>
      </c>
      <c r="X35" s="64">
        <v>3</v>
      </c>
      <c r="Y35" s="269">
        <f>+J35/2500</f>
        <v>5.1208</v>
      </c>
      <c r="Z35" s="273">
        <f>+Y35-X35-X36</f>
        <v>0.12080000000000002</v>
      </c>
      <c r="AA35" s="65"/>
      <c r="AB35" s="269">
        <f>+J35/8000</f>
        <v>1.60025</v>
      </c>
      <c r="AC35" s="273"/>
      <c r="AD35" s="63"/>
      <c r="AE35" s="269">
        <f>+J35/10000</f>
        <v>1.2802</v>
      </c>
      <c r="AF35" s="267">
        <v>1</v>
      </c>
      <c r="AG35" s="55"/>
      <c r="AH35" s="66">
        <v>1</v>
      </c>
      <c r="AI35" s="267">
        <f>+AH35-AG35</f>
        <v>1</v>
      </c>
      <c r="AJ35" s="55"/>
      <c r="AK35" s="72"/>
      <c r="AL35" s="73"/>
      <c r="AM35" s="55"/>
      <c r="AN35" s="72"/>
      <c r="AO35" s="73"/>
      <c r="AP35" s="55"/>
      <c r="AQ35" s="72"/>
      <c r="AR35" s="73"/>
      <c r="AS35" s="208">
        <f t="shared" si="0"/>
        <v>3</v>
      </c>
      <c r="AT35" s="66"/>
      <c r="AU35" s="66"/>
      <c r="AV35" s="66"/>
      <c r="AW35" s="66"/>
      <c r="AX35" s="66"/>
      <c r="AY35" s="66"/>
      <c r="AZ35" s="66"/>
      <c r="BA35" s="67"/>
      <c r="BB35" s="275">
        <f t="shared" si="10"/>
        <v>3</v>
      </c>
      <c r="BC35" s="204"/>
      <c r="BD35" s="205"/>
      <c r="BE35" s="55"/>
      <c r="BF35" s="205"/>
      <c r="BG35" s="204"/>
      <c r="BH35" s="206"/>
      <c r="BI35" s="55"/>
      <c r="BJ35" s="206"/>
      <c r="BK35" s="55"/>
      <c r="BL35" s="55"/>
      <c r="BM35" s="55"/>
      <c r="BN35" s="55"/>
    </row>
    <row r="36" spans="1:66" ht="19.5" customHeight="1" x14ac:dyDescent="0.3">
      <c r="B36" s="96"/>
      <c r="C36" s="38" t="s">
        <v>142</v>
      </c>
      <c r="D36" s="38" t="s">
        <v>45</v>
      </c>
      <c r="E36" s="38"/>
      <c r="F36" s="38"/>
      <c r="G36" s="250"/>
      <c r="H36" s="250"/>
      <c r="I36" s="97">
        <v>6469</v>
      </c>
      <c r="J36" s="98"/>
      <c r="K36" s="99"/>
      <c r="L36" s="100">
        <v>1</v>
      </c>
      <c r="M36" s="101"/>
      <c r="N36" s="101"/>
      <c r="O36" s="61">
        <f>SUM(L36:N36)</f>
        <v>1</v>
      </c>
      <c r="P36" s="38">
        <v>1</v>
      </c>
      <c r="Q36" s="38"/>
      <c r="R36" s="38">
        <v>1</v>
      </c>
      <c r="S36" s="38"/>
      <c r="T36" s="62">
        <f>SUM(P36:S36)</f>
        <v>2</v>
      </c>
      <c r="U36" s="102"/>
      <c r="V36" s="258"/>
      <c r="W36" s="264"/>
      <c r="X36" s="101">
        <v>2</v>
      </c>
      <c r="Y36" s="102"/>
      <c r="Z36" s="103"/>
      <c r="AA36" s="104"/>
      <c r="AB36" s="102"/>
      <c r="AC36" s="103"/>
      <c r="AD36" s="38"/>
      <c r="AE36" s="102"/>
      <c r="AF36" s="103"/>
      <c r="AG36" s="38"/>
      <c r="AH36" s="102"/>
      <c r="AI36" s="103"/>
      <c r="AJ36" s="38"/>
      <c r="AK36" s="102"/>
      <c r="AL36" s="103"/>
      <c r="AM36" s="38"/>
      <c r="AN36" s="102"/>
      <c r="AO36" s="103"/>
      <c r="AP36" s="38"/>
      <c r="AQ36" s="102"/>
      <c r="AR36" s="103"/>
      <c r="AS36" s="208">
        <f>+O36+T36+X36+AA36+AD36+AG36+AJ36+AM36+AP36</f>
        <v>5</v>
      </c>
      <c r="AT36" s="105"/>
      <c r="AU36" s="105"/>
      <c r="AV36" s="105">
        <v>1</v>
      </c>
      <c r="AW36" s="105"/>
      <c r="AX36" s="105"/>
      <c r="AY36" s="105">
        <v>2</v>
      </c>
      <c r="AZ36" s="105"/>
      <c r="BA36" s="106">
        <f>SUM(AT36:AZ36)</f>
        <v>3</v>
      </c>
      <c r="BB36" s="107">
        <f t="shared" si="10"/>
        <v>8</v>
      </c>
      <c r="BC36" s="113">
        <v>5234</v>
      </c>
      <c r="BD36" s="114"/>
      <c r="BE36" s="115">
        <v>4471</v>
      </c>
      <c r="BF36" s="114"/>
      <c r="BG36" s="116">
        <v>1196</v>
      </c>
      <c r="BH36" s="114"/>
      <c r="BI36" s="115">
        <v>132</v>
      </c>
      <c r="BJ36" s="114"/>
      <c r="BK36" s="115"/>
      <c r="BL36" s="117">
        <f>+BK36+BK23</f>
        <v>0</v>
      </c>
      <c r="BM36" s="115"/>
      <c r="BN36" s="118">
        <f>+BM36+BM23</f>
        <v>0</v>
      </c>
    </row>
    <row r="37" spans="1:66" ht="19.5" customHeight="1" thickBot="1" x14ac:dyDescent="0.35">
      <c r="B37" s="76"/>
      <c r="C37" s="77" t="s">
        <v>94</v>
      </c>
      <c r="D37" s="77"/>
      <c r="E37" s="77"/>
      <c r="F37" s="77"/>
      <c r="G37" s="298"/>
      <c r="H37" s="298"/>
      <c r="I37" s="78">
        <f>SUM(I31:I36)</f>
        <v>33193</v>
      </c>
      <c r="J37" s="238">
        <f>SUM(J31:J35)</f>
        <v>33193</v>
      </c>
      <c r="K37" s="238">
        <f>SUM(K31:K35)</f>
        <v>21</v>
      </c>
      <c r="L37" s="77">
        <f>SUM(L31:L36)</f>
        <v>1</v>
      </c>
      <c r="M37" s="77">
        <f t="shared" ref="M37:AQ37" si="11">SUM(M31:M36)</f>
        <v>0</v>
      </c>
      <c r="N37" s="77">
        <f t="shared" si="11"/>
        <v>0</v>
      </c>
      <c r="O37" s="77">
        <f t="shared" si="11"/>
        <v>1</v>
      </c>
      <c r="P37" s="77">
        <f t="shared" si="11"/>
        <v>1</v>
      </c>
      <c r="Q37" s="77">
        <f t="shared" si="11"/>
        <v>0</v>
      </c>
      <c r="R37" s="77">
        <f t="shared" si="11"/>
        <v>1</v>
      </c>
      <c r="S37" s="77">
        <f t="shared" si="11"/>
        <v>0</v>
      </c>
      <c r="T37" s="77">
        <f t="shared" si="11"/>
        <v>2</v>
      </c>
      <c r="U37" s="77">
        <f t="shared" si="11"/>
        <v>3</v>
      </c>
      <c r="V37" s="80">
        <f t="shared" si="11"/>
        <v>26.554400000000001</v>
      </c>
      <c r="W37" s="80">
        <f t="shared" si="11"/>
        <v>23.554400000000001</v>
      </c>
      <c r="X37" s="80">
        <f t="shared" si="11"/>
        <v>13</v>
      </c>
      <c r="Y37" s="80">
        <f t="shared" si="11"/>
        <v>13.277200000000001</v>
      </c>
      <c r="Z37" s="80">
        <f t="shared" si="11"/>
        <v>0.27720000000000011</v>
      </c>
      <c r="AA37" s="80">
        <f t="shared" si="11"/>
        <v>0</v>
      </c>
      <c r="AB37" s="80">
        <f t="shared" si="11"/>
        <v>4.1491249999999997</v>
      </c>
      <c r="AC37" s="80">
        <f t="shared" si="11"/>
        <v>0</v>
      </c>
      <c r="AD37" s="80">
        <f t="shared" si="11"/>
        <v>1</v>
      </c>
      <c r="AE37" s="80">
        <f t="shared" si="11"/>
        <v>3.3193000000000001</v>
      </c>
      <c r="AF37" s="80">
        <f t="shared" si="11"/>
        <v>1.9887999999999999</v>
      </c>
      <c r="AG37" s="80">
        <f t="shared" si="11"/>
        <v>2</v>
      </c>
      <c r="AH37" s="80">
        <f t="shared" si="11"/>
        <v>3</v>
      </c>
      <c r="AI37" s="80">
        <f t="shared" si="11"/>
        <v>1</v>
      </c>
      <c r="AJ37" s="80">
        <f t="shared" si="11"/>
        <v>0</v>
      </c>
      <c r="AK37" s="80">
        <f t="shared" si="11"/>
        <v>1</v>
      </c>
      <c r="AL37" s="80">
        <f t="shared" si="11"/>
        <v>1</v>
      </c>
      <c r="AM37" s="80">
        <f t="shared" si="11"/>
        <v>2</v>
      </c>
      <c r="AN37" s="80">
        <f t="shared" si="11"/>
        <v>1</v>
      </c>
      <c r="AO37" s="80">
        <f t="shared" si="11"/>
        <v>-1</v>
      </c>
      <c r="AP37" s="80">
        <f t="shared" si="11"/>
        <v>0</v>
      </c>
      <c r="AQ37" s="80">
        <f t="shared" si="11"/>
        <v>1</v>
      </c>
      <c r="AR37" s="80">
        <f>SUM(AR31:AR36)</f>
        <v>1</v>
      </c>
      <c r="AS37" s="293">
        <f>+O37+T37+X37+AA37+AD37+AG37+AJ37+AM37+AP37</f>
        <v>21</v>
      </c>
      <c r="AT37" s="80">
        <f>SUM(AT31:AT36)</f>
        <v>0</v>
      </c>
      <c r="AU37" s="80">
        <f t="shared" ref="AU37:BB37" si="12">SUM(AU31:AU36)</f>
        <v>0</v>
      </c>
      <c r="AV37" s="80">
        <f t="shared" si="12"/>
        <v>1</v>
      </c>
      <c r="AW37" s="80">
        <f t="shared" si="12"/>
        <v>0</v>
      </c>
      <c r="AX37" s="80">
        <f t="shared" si="12"/>
        <v>0</v>
      </c>
      <c r="AY37" s="80">
        <f t="shared" si="12"/>
        <v>2</v>
      </c>
      <c r="AZ37" s="80">
        <f t="shared" si="12"/>
        <v>0</v>
      </c>
      <c r="BA37" s="80">
        <f t="shared" si="12"/>
        <v>3</v>
      </c>
      <c r="BB37" s="80">
        <f t="shared" si="12"/>
        <v>24</v>
      </c>
      <c r="BC37" s="77">
        <f>SUM(AW37:BB37)</f>
        <v>29</v>
      </c>
      <c r="BD37" s="77">
        <f>SUM(AX37:BC37)</f>
        <v>58</v>
      </c>
      <c r="BE37" s="77">
        <f>SUM(AY37:BD37)</f>
        <v>116</v>
      </c>
      <c r="BF37" s="77">
        <f>SUM(AZ37:BE37)</f>
        <v>230</v>
      </c>
      <c r="BG37" s="77">
        <f>SUM(BA37:BF37)</f>
        <v>460</v>
      </c>
      <c r="BH37" s="77">
        <f t="shared" ref="BH37:BN37" si="13">SUM(BA37:BG37)</f>
        <v>920</v>
      </c>
      <c r="BI37" s="77">
        <f t="shared" si="13"/>
        <v>1837</v>
      </c>
      <c r="BJ37" s="77">
        <f t="shared" si="13"/>
        <v>3650</v>
      </c>
      <c r="BK37" s="77">
        <f t="shared" si="13"/>
        <v>7271</v>
      </c>
      <c r="BL37" s="77">
        <f t="shared" si="13"/>
        <v>14484</v>
      </c>
      <c r="BM37" s="77">
        <f t="shared" si="13"/>
        <v>28852</v>
      </c>
      <c r="BN37" s="77">
        <f t="shared" si="13"/>
        <v>57474</v>
      </c>
    </row>
    <row r="38" spans="1:66" ht="19.5" customHeight="1" thickBot="1" x14ac:dyDescent="0.35">
      <c r="B38" s="144"/>
      <c r="C38" s="139" t="s">
        <v>42</v>
      </c>
      <c r="D38" s="139"/>
      <c r="E38" s="139"/>
      <c r="F38" s="139"/>
      <c r="G38" s="301"/>
      <c r="H38" s="301"/>
      <c r="I38" s="145">
        <f t="shared" ref="I38:AR38" si="14">+I15+I24+I30+I37</f>
        <v>114709</v>
      </c>
      <c r="J38" s="146">
        <f t="shared" si="14"/>
        <v>114709</v>
      </c>
      <c r="K38" s="146">
        <f t="shared" si="14"/>
        <v>81</v>
      </c>
      <c r="L38" s="146">
        <f t="shared" si="14"/>
        <v>7</v>
      </c>
      <c r="M38" s="146">
        <f t="shared" si="14"/>
        <v>0</v>
      </c>
      <c r="N38" s="146">
        <f t="shared" si="14"/>
        <v>0</v>
      </c>
      <c r="O38" s="146">
        <f t="shared" si="14"/>
        <v>7</v>
      </c>
      <c r="P38" s="146">
        <f t="shared" si="14"/>
        <v>21</v>
      </c>
      <c r="Q38" s="146">
        <f t="shared" si="14"/>
        <v>5</v>
      </c>
      <c r="R38" s="146">
        <f t="shared" si="14"/>
        <v>3</v>
      </c>
      <c r="S38" s="146">
        <f t="shared" si="14"/>
        <v>0</v>
      </c>
      <c r="T38" s="146">
        <f t="shared" si="14"/>
        <v>29</v>
      </c>
      <c r="U38" s="146">
        <f t="shared" si="14"/>
        <v>36</v>
      </c>
      <c r="V38" s="146">
        <f t="shared" si="14"/>
        <v>91.867200000000011</v>
      </c>
      <c r="W38" s="146">
        <f t="shared" si="14"/>
        <v>55.867200000000004</v>
      </c>
      <c r="X38" s="146">
        <f t="shared" si="14"/>
        <v>31</v>
      </c>
      <c r="Y38" s="146">
        <f t="shared" si="14"/>
        <v>45.883599999999994</v>
      </c>
      <c r="Z38" s="146">
        <f t="shared" si="14"/>
        <v>14.883599999999999</v>
      </c>
      <c r="AA38" s="146">
        <f t="shared" si="14"/>
        <v>8</v>
      </c>
      <c r="AB38" s="146">
        <f t="shared" si="14"/>
        <v>13.3355</v>
      </c>
      <c r="AC38" s="146">
        <f t="shared" si="14"/>
        <v>1.186375</v>
      </c>
      <c r="AD38" s="146">
        <f t="shared" si="14"/>
        <v>2</v>
      </c>
      <c r="AE38" s="146">
        <f t="shared" si="14"/>
        <v>12.422800000000001</v>
      </c>
      <c r="AF38" s="146">
        <f t="shared" si="14"/>
        <v>9.8897999999999993</v>
      </c>
      <c r="AG38" s="146">
        <f t="shared" si="14"/>
        <v>2</v>
      </c>
      <c r="AH38" s="146">
        <f t="shared" si="14"/>
        <v>12.1035</v>
      </c>
      <c r="AI38" s="146">
        <f t="shared" si="14"/>
        <v>10</v>
      </c>
      <c r="AJ38" s="146">
        <f t="shared" si="14"/>
        <v>0</v>
      </c>
      <c r="AK38" s="146">
        <f t="shared" si="14"/>
        <v>4</v>
      </c>
      <c r="AL38" s="146">
        <f t="shared" si="14"/>
        <v>4</v>
      </c>
      <c r="AM38" s="146">
        <f t="shared" si="14"/>
        <v>2</v>
      </c>
      <c r="AN38" s="146">
        <f t="shared" si="14"/>
        <v>4</v>
      </c>
      <c r="AO38" s="146">
        <f t="shared" si="14"/>
        <v>2</v>
      </c>
      <c r="AP38" s="146">
        <f t="shared" si="14"/>
        <v>0</v>
      </c>
      <c r="AQ38" s="146">
        <f t="shared" si="14"/>
        <v>4</v>
      </c>
      <c r="AR38" s="146">
        <f t="shared" si="14"/>
        <v>4</v>
      </c>
      <c r="AS38" s="208">
        <f t="shared" si="0"/>
        <v>81</v>
      </c>
      <c r="AT38" s="145">
        <f t="shared" ref="AT38:BB38" si="15">+AT37+AT24+AT30+AT15</f>
        <v>0</v>
      </c>
      <c r="AU38" s="145">
        <f t="shared" si="15"/>
        <v>8</v>
      </c>
      <c r="AV38" s="145">
        <f t="shared" si="15"/>
        <v>23</v>
      </c>
      <c r="AW38" s="145">
        <f t="shared" si="15"/>
        <v>0</v>
      </c>
      <c r="AX38" s="145">
        <f t="shared" si="15"/>
        <v>0</v>
      </c>
      <c r="AY38" s="145">
        <f t="shared" si="15"/>
        <v>18</v>
      </c>
      <c r="AZ38" s="145">
        <f t="shared" si="15"/>
        <v>0</v>
      </c>
      <c r="BA38" s="145">
        <f t="shared" si="15"/>
        <v>49</v>
      </c>
      <c r="BB38" s="145">
        <f t="shared" si="15"/>
        <v>130</v>
      </c>
      <c r="BC38" s="147">
        <f t="shared" ref="BC38:BJ38" si="16">SUM(BC33:BC37)</f>
        <v>368211</v>
      </c>
      <c r="BD38" s="148">
        <f t="shared" si="16"/>
        <v>368240</v>
      </c>
      <c r="BE38" s="148">
        <f t="shared" si="16"/>
        <v>132601</v>
      </c>
      <c r="BF38" s="148">
        <f t="shared" si="16"/>
        <v>132715</v>
      </c>
      <c r="BG38" s="149">
        <f t="shared" si="16"/>
        <v>12399</v>
      </c>
      <c r="BH38" s="148">
        <f t="shared" si="16"/>
        <v>12859</v>
      </c>
      <c r="BI38" s="148">
        <f t="shared" si="16"/>
        <v>3313</v>
      </c>
      <c r="BJ38" s="148">
        <f t="shared" si="16"/>
        <v>5126</v>
      </c>
      <c r="BK38" s="148"/>
      <c r="BL38" s="148">
        <f>SUM(BL33:BL37)</f>
        <v>14484</v>
      </c>
      <c r="BM38" s="148"/>
      <c r="BN38" s="148">
        <f>SUM(BN33:BN37)</f>
        <v>57474</v>
      </c>
    </row>
    <row r="39" spans="1:66" ht="19.5" customHeight="1" x14ac:dyDescent="0.3">
      <c r="A39" s="2">
        <v>5</v>
      </c>
      <c r="B39" s="96">
        <v>13</v>
      </c>
      <c r="C39" s="150" t="s">
        <v>162</v>
      </c>
      <c r="D39" s="82" t="s">
        <v>46</v>
      </c>
      <c r="E39" s="247" t="s">
        <v>167</v>
      </c>
      <c r="F39" s="247" t="s">
        <v>167</v>
      </c>
      <c r="G39" s="249" t="s">
        <v>292</v>
      </c>
      <c r="H39" s="249">
        <v>2567</v>
      </c>
      <c r="I39" s="83">
        <v>4091</v>
      </c>
      <c r="J39" s="83">
        <f>+I39+I40</f>
        <v>8734</v>
      </c>
      <c r="K39" s="276"/>
      <c r="L39" s="85"/>
      <c r="M39" s="86"/>
      <c r="N39" s="86"/>
      <c r="O39" s="61">
        <f t="shared" ref="O39:O102" si="17">SUM(L39:N39)</f>
        <v>0</v>
      </c>
      <c r="P39" s="82"/>
      <c r="Q39" s="82"/>
      <c r="R39" s="82"/>
      <c r="S39" s="82"/>
      <c r="T39" s="62">
        <f t="shared" ref="T39:T90" si="18">SUM(P39:S39)</f>
        <v>0</v>
      </c>
      <c r="U39" s="151">
        <f>+O39+O40+T39+T40</f>
        <v>3</v>
      </c>
      <c r="V39" s="87">
        <f>+J39/1250</f>
        <v>6.9871999999999996</v>
      </c>
      <c r="W39" s="88">
        <f>+V39-U39</f>
        <v>3.9871999999999996</v>
      </c>
      <c r="X39" s="86"/>
      <c r="Y39" s="87">
        <v>3</v>
      </c>
      <c r="Z39" s="88">
        <f>+Y39-X39-X40</f>
        <v>3</v>
      </c>
      <c r="AA39" s="89">
        <v>0</v>
      </c>
      <c r="AB39" s="87">
        <f>+J39/8000</f>
        <v>1.09175</v>
      </c>
      <c r="AC39" s="152">
        <f>+AB39-AA39-AA40</f>
        <v>9.1749999999999998E-2</v>
      </c>
      <c r="AD39" s="82"/>
      <c r="AE39" s="82">
        <v>1</v>
      </c>
      <c r="AF39" s="152">
        <f>+AE39-AD39-AD42-AD46-AD43-AD44</f>
        <v>1</v>
      </c>
      <c r="AG39" s="82"/>
      <c r="AH39" s="82">
        <v>1</v>
      </c>
      <c r="AI39" s="152">
        <f>+AH39-AG49</f>
        <v>1</v>
      </c>
      <c r="AJ39" s="82"/>
      <c r="AK39" s="82">
        <v>1</v>
      </c>
      <c r="AL39" s="152">
        <v>1</v>
      </c>
      <c r="AM39" s="82"/>
      <c r="AN39" s="82">
        <v>1</v>
      </c>
      <c r="AO39" s="152">
        <v>1</v>
      </c>
      <c r="AP39" s="82"/>
      <c r="AQ39" s="82">
        <v>1</v>
      </c>
      <c r="AR39" s="152">
        <v>1</v>
      </c>
      <c r="AS39" s="208">
        <f t="shared" si="0"/>
        <v>0</v>
      </c>
      <c r="AT39" s="90"/>
      <c r="AU39" s="90"/>
      <c r="AV39" s="90"/>
      <c r="AW39" s="90"/>
      <c r="AX39" s="90"/>
      <c r="AY39" s="90"/>
      <c r="AZ39" s="90"/>
      <c r="BA39" s="91"/>
      <c r="BB39" s="92">
        <f>+AS39+BA39</f>
        <v>0</v>
      </c>
      <c r="BC39" s="93">
        <v>57907</v>
      </c>
      <c r="BD39" s="105">
        <f>+BC39+BC42+BC46+BC43+BC44</f>
        <v>88316</v>
      </c>
      <c r="BE39" s="38">
        <v>18116</v>
      </c>
      <c r="BF39" s="105">
        <f>+BE39+BE42+BE46+BE43+BE44</f>
        <v>32995</v>
      </c>
      <c r="BG39" s="69">
        <v>2836</v>
      </c>
      <c r="BH39" s="105">
        <f>+BG39+BG42+BG46+BG43+BG44</f>
        <v>7550</v>
      </c>
      <c r="BI39" s="38">
        <v>185</v>
      </c>
      <c r="BJ39" s="105">
        <f>+BI39+BI42+BI46+BI43+BI44</f>
        <v>599</v>
      </c>
      <c r="BK39" s="38"/>
      <c r="BL39" s="94">
        <f>+BK39+BK42+BK46+BK43+BK44</f>
        <v>0</v>
      </c>
      <c r="BM39" s="38"/>
      <c r="BN39" s="95">
        <f>+BM39+BM42+BM46+BM43+BM44</f>
        <v>0</v>
      </c>
    </row>
    <row r="40" spans="1:66" ht="19.5" customHeight="1" x14ac:dyDescent="0.3">
      <c r="B40" s="96"/>
      <c r="C40" s="38" t="s">
        <v>169</v>
      </c>
      <c r="D40" s="38" t="s">
        <v>46</v>
      </c>
      <c r="E40" s="38"/>
      <c r="F40" s="38" t="s">
        <v>168</v>
      </c>
      <c r="G40" s="250"/>
      <c r="H40" s="250"/>
      <c r="I40" s="97">
        <v>4643</v>
      </c>
      <c r="J40" s="153"/>
      <c r="K40" s="99"/>
      <c r="L40" s="100">
        <v>1</v>
      </c>
      <c r="M40" s="101">
        <v>1</v>
      </c>
      <c r="N40" s="101"/>
      <c r="O40" s="61">
        <f>SUM(L40:N40)</f>
        <v>2</v>
      </c>
      <c r="P40" s="38">
        <v>1</v>
      </c>
      <c r="Q40" s="38"/>
      <c r="R40" s="38"/>
      <c r="S40" s="38"/>
      <c r="T40" s="62">
        <f>SUM(P40:S40)</f>
        <v>1</v>
      </c>
      <c r="U40" s="151"/>
      <c r="V40" s="87"/>
      <c r="W40" s="88">
        <f>+V40-U40</f>
        <v>0</v>
      </c>
      <c r="X40" s="101">
        <v>0</v>
      </c>
      <c r="Y40" s="102"/>
      <c r="Z40" s="103"/>
      <c r="AA40" s="104">
        <v>1</v>
      </c>
      <c r="AB40" s="102"/>
      <c r="AC40" s="103"/>
      <c r="AD40" s="38"/>
      <c r="AE40" s="102"/>
      <c r="AF40" s="103"/>
      <c r="AG40" s="38"/>
      <c r="AH40" s="102"/>
      <c r="AI40" s="103"/>
      <c r="AJ40" s="38"/>
      <c r="AK40" s="102"/>
      <c r="AL40" s="103"/>
      <c r="AM40" s="38"/>
      <c r="AN40" s="102"/>
      <c r="AO40" s="103"/>
      <c r="AP40" s="38"/>
      <c r="AQ40" s="102"/>
      <c r="AR40" s="103"/>
      <c r="AS40" s="208">
        <f>+O40+T40+X40+AA40+AD40+AG40+AJ40+AM40+AP40</f>
        <v>4</v>
      </c>
      <c r="AT40" s="105"/>
      <c r="AU40" s="105"/>
      <c r="AV40" s="105">
        <v>1</v>
      </c>
      <c r="AW40" s="105"/>
      <c r="AX40" s="105">
        <v>1</v>
      </c>
      <c r="AY40" s="105"/>
      <c r="AZ40" s="105"/>
      <c r="BA40" s="106">
        <f>SUM(AT40:AZ40)</f>
        <v>2</v>
      </c>
      <c r="BB40" s="107">
        <f>+AS40+BA40</f>
        <v>6</v>
      </c>
      <c r="BC40" s="93">
        <v>16656</v>
      </c>
      <c r="BD40" s="105">
        <f>+BC40+BC47+BC48</f>
        <v>29174</v>
      </c>
      <c r="BE40" s="38">
        <v>6583</v>
      </c>
      <c r="BF40" s="105">
        <f>+BE40+BE47+BE48</f>
        <v>12516</v>
      </c>
      <c r="BG40" s="69">
        <v>2365</v>
      </c>
      <c r="BH40" s="105">
        <f>+BG40+BG47+BG48</f>
        <v>4299</v>
      </c>
      <c r="BI40" s="38">
        <v>234</v>
      </c>
      <c r="BJ40" s="105">
        <f>+BI40+BI47+BI48</f>
        <v>439</v>
      </c>
      <c r="BK40" s="38"/>
      <c r="BL40" s="94">
        <f>+BK40+BK47+BK48</f>
        <v>0</v>
      </c>
      <c r="BM40" s="38"/>
      <c r="BN40" s="95">
        <f>+BM40+BM47+BM48</f>
        <v>0</v>
      </c>
    </row>
    <row r="41" spans="1:66" ht="19.5" customHeight="1" x14ac:dyDescent="0.3">
      <c r="B41" s="96"/>
      <c r="C41" s="38"/>
      <c r="D41" s="38"/>
      <c r="E41" s="38"/>
      <c r="F41" s="38"/>
      <c r="G41" s="250"/>
      <c r="H41" s="250"/>
      <c r="I41" s="97"/>
      <c r="J41" s="153"/>
      <c r="K41" s="99"/>
      <c r="L41" s="100"/>
      <c r="M41" s="101"/>
      <c r="N41" s="101"/>
      <c r="O41" s="61"/>
      <c r="P41" s="38"/>
      <c r="Q41" s="38"/>
      <c r="R41" s="38"/>
      <c r="S41" s="38"/>
      <c r="T41" s="62"/>
      <c r="U41" s="102"/>
      <c r="V41" s="102"/>
      <c r="W41" s="103"/>
      <c r="X41" s="101"/>
      <c r="Y41" s="102"/>
      <c r="Z41" s="103"/>
      <c r="AA41" s="104"/>
      <c r="AB41" s="102"/>
      <c r="AC41" s="103"/>
      <c r="AD41" s="38"/>
      <c r="AE41" s="102"/>
      <c r="AF41" s="103"/>
      <c r="AG41" s="38"/>
      <c r="AH41" s="102"/>
      <c r="AI41" s="103"/>
      <c r="AJ41" s="38"/>
      <c r="AK41" s="102"/>
      <c r="AL41" s="103"/>
      <c r="AM41" s="38"/>
      <c r="AN41" s="102"/>
      <c r="AO41" s="103"/>
      <c r="AP41" s="38"/>
      <c r="AQ41" s="102"/>
      <c r="AR41" s="103"/>
      <c r="AS41" s="208"/>
      <c r="AT41" s="105"/>
      <c r="AU41" s="105"/>
      <c r="AV41" s="105"/>
      <c r="AW41" s="105"/>
      <c r="AX41" s="105"/>
      <c r="AY41" s="105"/>
      <c r="AZ41" s="105"/>
      <c r="BA41" s="106"/>
      <c r="BB41" s="107"/>
      <c r="BC41" s="93"/>
      <c r="BD41" s="105"/>
      <c r="BE41" s="38"/>
      <c r="BF41" s="105"/>
      <c r="BG41" s="69"/>
      <c r="BH41" s="105"/>
      <c r="BI41" s="38"/>
      <c r="BJ41" s="105"/>
      <c r="BK41" s="38"/>
      <c r="BL41" s="94"/>
      <c r="BM41" s="38"/>
      <c r="BN41" s="95"/>
    </row>
    <row r="42" spans="1:66" ht="19.5" customHeight="1" x14ac:dyDescent="0.3">
      <c r="A42" s="2">
        <v>5</v>
      </c>
      <c r="B42" s="96">
        <v>14</v>
      </c>
      <c r="C42" s="38" t="s">
        <v>163</v>
      </c>
      <c r="D42" s="38" t="s">
        <v>46</v>
      </c>
      <c r="E42" s="38"/>
      <c r="F42" s="38"/>
      <c r="G42" s="250" t="s">
        <v>293</v>
      </c>
      <c r="H42" s="250">
        <v>2564</v>
      </c>
      <c r="I42" s="97">
        <v>4479</v>
      </c>
      <c r="J42" s="248">
        <f>+I42+I43+I44</f>
        <v>8155</v>
      </c>
      <c r="K42" s="305"/>
      <c r="L42" s="100">
        <v>0</v>
      </c>
      <c r="M42" s="101"/>
      <c r="N42" s="101"/>
      <c r="O42" s="61">
        <f t="shared" si="17"/>
        <v>0</v>
      </c>
      <c r="P42" s="105">
        <v>1</v>
      </c>
      <c r="Q42" s="105"/>
      <c r="R42" s="105">
        <v>1</v>
      </c>
      <c r="S42" s="105"/>
      <c r="T42" s="62">
        <f t="shared" si="18"/>
        <v>2</v>
      </c>
      <c r="U42" s="261">
        <f>+O42+O43+O44+T42+T43+T44</f>
        <v>6</v>
      </c>
      <c r="V42" s="105">
        <v>7</v>
      </c>
      <c r="W42" s="262">
        <f>+V42-U42</f>
        <v>1</v>
      </c>
      <c r="X42" s="101">
        <v>1</v>
      </c>
      <c r="Y42" s="257">
        <v>3</v>
      </c>
      <c r="Z42" s="259">
        <f>+Y42-X43-X42-X44</f>
        <v>2</v>
      </c>
      <c r="AA42" s="104">
        <v>1</v>
      </c>
      <c r="AB42" s="105">
        <v>1</v>
      </c>
      <c r="AC42" s="256">
        <f>+AB42-AA42-AA43-AA44</f>
        <v>0</v>
      </c>
      <c r="AD42" s="38"/>
      <c r="AE42" s="105">
        <v>1</v>
      </c>
      <c r="AF42" s="256">
        <v>1</v>
      </c>
      <c r="AG42" s="38"/>
      <c r="AH42" s="105">
        <v>1</v>
      </c>
      <c r="AI42" s="256">
        <v>1</v>
      </c>
      <c r="AJ42" s="38"/>
      <c r="AK42" s="102"/>
      <c r="AL42" s="103"/>
      <c r="AM42" s="38"/>
      <c r="AN42" s="102"/>
      <c r="AO42" s="103"/>
      <c r="AP42" s="38"/>
      <c r="AQ42" s="102"/>
      <c r="AR42" s="103"/>
      <c r="AS42" s="208">
        <f t="shared" si="0"/>
        <v>4</v>
      </c>
      <c r="AT42" s="105"/>
      <c r="AU42" s="105"/>
      <c r="AV42" s="105">
        <v>1</v>
      </c>
      <c r="AW42" s="105"/>
      <c r="AX42" s="105">
        <v>1</v>
      </c>
      <c r="AY42" s="105"/>
      <c r="AZ42" s="105"/>
      <c r="BA42" s="106">
        <f>SUM(AT42:AZ42)</f>
        <v>2</v>
      </c>
      <c r="BB42" s="107">
        <f>+AS42+BA42</f>
        <v>6</v>
      </c>
      <c r="BC42" s="93">
        <v>14458</v>
      </c>
      <c r="BD42" s="74"/>
      <c r="BE42" s="38">
        <v>6891</v>
      </c>
      <c r="BF42" s="74"/>
      <c r="BG42" s="69">
        <v>2318</v>
      </c>
      <c r="BH42" s="75"/>
      <c r="BI42" s="38">
        <v>258</v>
      </c>
      <c r="BJ42" s="75"/>
      <c r="BK42" s="38"/>
      <c r="BL42" s="38"/>
      <c r="BM42" s="38"/>
      <c r="BN42" s="38"/>
    </row>
    <row r="43" spans="1:66" ht="19.5" customHeight="1" x14ac:dyDescent="0.3">
      <c r="B43" s="96"/>
      <c r="C43" s="38" t="s">
        <v>165</v>
      </c>
      <c r="D43" s="38" t="s">
        <v>46</v>
      </c>
      <c r="E43" s="38"/>
      <c r="F43" s="38"/>
      <c r="G43" s="250"/>
      <c r="H43" s="250"/>
      <c r="I43" s="97">
        <v>1780</v>
      </c>
      <c r="J43" s="153"/>
      <c r="K43" s="99"/>
      <c r="L43" s="100">
        <v>0</v>
      </c>
      <c r="M43" s="101"/>
      <c r="N43" s="101"/>
      <c r="O43" s="61">
        <f t="shared" si="17"/>
        <v>0</v>
      </c>
      <c r="P43" s="38">
        <v>2</v>
      </c>
      <c r="Q43" s="38"/>
      <c r="R43" s="38"/>
      <c r="S43" s="38"/>
      <c r="T43" s="62">
        <f t="shared" si="18"/>
        <v>2</v>
      </c>
      <c r="U43" s="102"/>
      <c r="V43" s="102"/>
      <c r="W43" s="103"/>
      <c r="X43" s="101">
        <v>0</v>
      </c>
      <c r="Y43" s="102"/>
      <c r="Z43" s="103"/>
      <c r="AA43" s="104">
        <v>0</v>
      </c>
      <c r="AB43" s="102"/>
      <c r="AC43" s="103"/>
      <c r="AD43" s="38"/>
      <c r="AE43" s="102"/>
      <c r="AF43" s="103"/>
      <c r="AG43" s="38"/>
      <c r="AH43" s="102"/>
      <c r="AI43" s="103"/>
      <c r="AJ43" s="38"/>
      <c r="AK43" s="102"/>
      <c r="AL43" s="103"/>
      <c r="AM43" s="38"/>
      <c r="AN43" s="102"/>
      <c r="AO43" s="103"/>
      <c r="AP43" s="38"/>
      <c r="AQ43" s="102"/>
      <c r="AR43" s="103"/>
      <c r="AS43" s="208">
        <f t="shared" si="0"/>
        <v>2</v>
      </c>
      <c r="AT43" s="105"/>
      <c r="AU43" s="105"/>
      <c r="AV43" s="105"/>
      <c r="AW43" s="105"/>
      <c r="AX43" s="105">
        <v>1</v>
      </c>
      <c r="AY43" s="105"/>
      <c r="AZ43" s="105"/>
      <c r="BA43" s="106">
        <f>SUM(AT43:AZ43)</f>
        <v>1</v>
      </c>
      <c r="BB43" s="107">
        <f>+AS43+BA43</f>
        <v>3</v>
      </c>
      <c r="BC43" s="93">
        <v>5188</v>
      </c>
      <c r="BD43" s="74"/>
      <c r="BE43" s="38">
        <v>2258</v>
      </c>
      <c r="BF43" s="74"/>
      <c r="BG43" s="69">
        <v>935</v>
      </c>
      <c r="BH43" s="75"/>
      <c r="BI43" s="38">
        <v>81</v>
      </c>
      <c r="BJ43" s="75"/>
      <c r="BK43" s="38"/>
      <c r="BL43" s="38"/>
      <c r="BM43" s="38"/>
      <c r="BN43" s="38"/>
    </row>
    <row r="44" spans="1:66" ht="19.5" customHeight="1" x14ac:dyDescent="0.3">
      <c r="B44" s="96"/>
      <c r="C44" s="38" t="s">
        <v>166</v>
      </c>
      <c r="D44" s="38" t="s">
        <v>46</v>
      </c>
      <c r="E44" s="38"/>
      <c r="F44" s="38"/>
      <c r="G44" s="250"/>
      <c r="H44" s="250"/>
      <c r="I44" s="97">
        <v>1896</v>
      </c>
      <c r="J44" s="153"/>
      <c r="K44" s="99"/>
      <c r="L44" s="100">
        <v>0</v>
      </c>
      <c r="M44" s="101"/>
      <c r="N44" s="101"/>
      <c r="O44" s="61">
        <f t="shared" si="17"/>
        <v>0</v>
      </c>
      <c r="P44" s="38">
        <v>2</v>
      </c>
      <c r="Q44" s="38"/>
      <c r="R44" s="38"/>
      <c r="S44" s="38"/>
      <c r="T44" s="62">
        <f t="shared" si="18"/>
        <v>2</v>
      </c>
      <c r="U44" s="102"/>
      <c r="V44" s="102"/>
      <c r="W44" s="103"/>
      <c r="X44" s="101">
        <v>0</v>
      </c>
      <c r="Y44" s="102"/>
      <c r="Z44" s="103"/>
      <c r="AA44" s="104">
        <v>0</v>
      </c>
      <c r="AB44" s="102"/>
      <c r="AC44" s="103"/>
      <c r="AD44" s="38"/>
      <c r="AE44" s="102"/>
      <c r="AF44" s="103"/>
      <c r="AG44" s="38"/>
      <c r="AH44" s="102"/>
      <c r="AI44" s="103"/>
      <c r="AJ44" s="38"/>
      <c r="AK44" s="102"/>
      <c r="AL44" s="103"/>
      <c r="AM44" s="38"/>
      <c r="AN44" s="102"/>
      <c r="AO44" s="103"/>
      <c r="AP44" s="38"/>
      <c r="AQ44" s="102"/>
      <c r="AR44" s="103"/>
      <c r="AS44" s="208">
        <f t="shared" si="0"/>
        <v>2</v>
      </c>
      <c r="AT44" s="105"/>
      <c r="AU44" s="105"/>
      <c r="AV44" s="105"/>
      <c r="AW44" s="105"/>
      <c r="AX44" s="105">
        <v>1</v>
      </c>
      <c r="AY44" s="105"/>
      <c r="AZ44" s="105"/>
      <c r="BA44" s="106">
        <f>SUM(AT44:AZ44)</f>
        <v>1</v>
      </c>
      <c r="BB44" s="107">
        <f>+AS44+BA44</f>
        <v>3</v>
      </c>
      <c r="BC44" s="93">
        <v>4947</v>
      </c>
      <c r="BD44" s="74"/>
      <c r="BE44" s="38">
        <v>3173</v>
      </c>
      <c r="BF44" s="74"/>
      <c r="BG44" s="69">
        <v>919</v>
      </c>
      <c r="BH44" s="75"/>
      <c r="BI44" s="38">
        <v>46</v>
      </c>
      <c r="BJ44" s="75"/>
      <c r="BK44" s="38"/>
      <c r="BL44" s="38"/>
      <c r="BM44" s="38"/>
      <c r="BN44" s="38"/>
    </row>
    <row r="45" spans="1:66" ht="19.5" customHeight="1" x14ac:dyDescent="0.3">
      <c r="B45" s="96"/>
      <c r="C45" s="38"/>
      <c r="D45" s="38"/>
      <c r="E45" s="38"/>
      <c r="F45" s="38"/>
      <c r="G45" s="250"/>
      <c r="H45" s="250"/>
      <c r="I45" s="97"/>
      <c r="J45" s="153"/>
      <c r="K45" s="99"/>
      <c r="L45" s="100"/>
      <c r="M45" s="101"/>
      <c r="N45" s="101"/>
      <c r="O45" s="61"/>
      <c r="P45" s="38"/>
      <c r="Q45" s="38"/>
      <c r="R45" s="38"/>
      <c r="S45" s="38"/>
      <c r="T45" s="62"/>
      <c r="U45" s="102"/>
      <c r="V45" s="102"/>
      <c r="W45" s="103"/>
      <c r="X45" s="101"/>
      <c r="Y45" s="102"/>
      <c r="Z45" s="103"/>
      <c r="AA45" s="104"/>
      <c r="AB45" s="102"/>
      <c r="AC45" s="103"/>
      <c r="AD45" s="38"/>
      <c r="AE45" s="102"/>
      <c r="AF45" s="103"/>
      <c r="AG45" s="38"/>
      <c r="AH45" s="102"/>
      <c r="AI45" s="103"/>
      <c r="AJ45" s="38"/>
      <c r="AK45" s="102"/>
      <c r="AL45" s="103"/>
      <c r="AM45" s="38"/>
      <c r="AN45" s="102"/>
      <c r="AO45" s="103"/>
      <c r="AP45" s="38"/>
      <c r="AQ45" s="102"/>
      <c r="AR45" s="103"/>
      <c r="AS45" s="208">
        <f t="shared" si="0"/>
        <v>0</v>
      </c>
      <c r="AT45" s="105"/>
      <c r="AU45" s="105"/>
      <c r="AV45" s="105"/>
      <c r="AW45" s="105"/>
      <c r="AX45" s="105"/>
      <c r="AY45" s="105"/>
      <c r="AZ45" s="105"/>
      <c r="BA45" s="106"/>
      <c r="BB45" s="107"/>
      <c r="BC45" s="93"/>
      <c r="BD45" s="74"/>
      <c r="BE45" s="38"/>
      <c r="BF45" s="74"/>
      <c r="BG45" s="69"/>
      <c r="BH45" s="75"/>
      <c r="BI45" s="38"/>
      <c r="BJ45" s="75"/>
      <c r="BK45" s="38"/>
      <c r="BL45" s="38"/>
      <c r="BM45" s="38"/>
      <c r="BN45" s="38"/>
    </row>
    <row r="46" spans="1:66" ht="19.5" customHeight="1" x14ac:dyDescent="0.3">
      <c r="A46" s="2">
        <v>5</v>
      </c>
      <c r="B46" s="96">
        <v>15</v>
      </c>
      <c r="C46" s="38" t="s">
        <v>164</v>
      </c>
      <c r="D46" s="38" t="s">
        <v>46</v>
      </c>
      <c r="E46" s="38"/>
      <c r="F46" s="38"/>
      <c r="G46" s="250"/>
      <c r="H46" s="250">
        <v>2569</v>
      </c>
      <c r="I46" s="97">
        <v>1362</v>
      </c>
      <c r="J46" s="248">
        <f>+I46+I47+I48</f>
        <v>7968</v>
      </c>
      <c r="K46" s="305"/>
      <c r="L46" s="100">
        <v>2</v>
      </c>
      <c r="M46" s="101"/>
      <c r="N46" s="101"/>
      <c r="O46" s="61">
        <f>SUM(L46:N46)</f>
        <v>2</v>
      </c>
      <c r="P46" s="38">
        <v>0</v>
      </c>
      <c r="Q46" s="38"/>
      <c r="R46" s="38"/>
      <c r="S46" s="38"/>
      <c r="T46" s="62">
        <f>SUM(P46:S46)</f>
        <v>0</v>
      </c>
      <c r="U46" s="261">
        <f>+O46+O47+O48+T46+T47+T48</f>
        <v>6</v>
      </c>
      <c r="V46" s="105">
        <v>6</v>
      </c>
      <c r="W46" s="262">
        <f>+V46-U46</f>
        <v>0</v>
      </c>
      <c r="X46" s="101">
        <v>1</v>
      </c>
      <c r="Y46" s="257">
        <v>3</v>
      </c>
      <c r="Z46" s="259">
        <f>+Y46-X46-X47-X48</f>
        <v>1</v>
      </c>
      <c r="AA46" s="104">
        <v>0</v>
      </c>
      <c r="AB46" s="105">
        <v>1</v>
      </c>
      <c r="AC46" s="256">
        <f>+AB46-AA46-AA47-AA48</f>
        <v>0</v>
      </c>
      <c r="AD46" s="38"/>
      <c r="AE46" s="105">
        <v>1</v>
      </c>
      <c r="AF46" s="256">
        <v>1</v>
      </c>
      <c r="AG46" s="38"/>
      <c r="AH46" s="105">
        <v>1</v>
      </c>
      <c r="AI46" s="256">
        <v>1</v>
      </c>
      <c r="AJ46" s="38"/>
      <c r="AK46" s="102"/>
      <c r="AL46" s="103"/>
      <c r="AM46" s="38"/>
      <c r="AN46" s="102"/>
      <c r="AO46" s="103"/>
      <c r="AP46" s="38"/>
      <c r="AQ46" s="102"/>
      <c r="AR46" s="103"/>
      <c r="AS46" s="208">
        <f>+O46+T46+X46+AA46+AD46+AG46+AJ46+AM46+AP46</f>
        <v>3</v>
      </c>
      <c r="AT46" s="105"/>
      <c r="AU46" s="105"/>
      <c r="AV46" s="105"/>
      <c r="AW46" s="105"/>
      <c r="AX46" s="105">
        <v>1</v>
      </c>
      <c r="AY46" s="105"/>
      <c r="AZ46" s="105"/>
      <c r="BA46" s="106">
        <f>SUM(AT46:AZ46)</f>
        <v>1</v>
      </c>
      <c r="BB46" s="107">
        <f>+AS46+BA46</f>
        <v>4</v>
      </c>
      <c r="BC46" s="93">
        <v>5816</v>
      </c>
      <c r="BD46" s="74"/>
      <c r="BE46" s="38">
        <v>2557</v>
      </c>
      <c r="BF46" s="74"/>
      <c r="BG46" s="69">
        <v>542</v>
      </c>
      <c r="BH46" s="75"/>
      <c r="BI46" s="38">
        <v>29</v>
      </c>
      <c r="BJ46" s="75"/>
      <c r="BK46" s="38"/>
      <c r="BL46" s="38"/>
      <c r="BM46" s="38"/>
      <c r="BN46" s="38"/>
    </row>
    <row r="47" spans="1:66" ht="19.5" customHeight="1" x14ac:dyDescent="0.3">
      <c r="B47" s="96"/>
      <c r="C47" s="38" t="s">
        <v>170</v>
      </c>
      <c r="D47" s="38" t="s">
        <v>46</v>
      </c>
      <c r="E47" s="38"/>
      <c r="F47" s="38"/>
      <c r="G47" s="250"/>
      <c r="H47" s="250"/>
      <c r="I47" s="97">
        <v>3151</v>
      </c>
      <c r="J47" s="153"/>
      <c r="K47" s="99"/>
      <c r="L47" s="100">
        <v>2</v>
      </c>
      <c r="M47" s="101"/>
      <c r="N47" s="101"/>
      <c r="O47" s="61">
        <f t="shared" si="17"/>
        <v>2</v>
      </c>
      <c r="P47" s="38">
        <v>0</v>
      </c>
      <c r="Q47" s="38"/>
      <c r="R47" s="38"/>
      <c r="S47" s="38"/>
      <c r="T47" s="62">
        <f t="shared" si="18"/>
        <v>0</v>
      </c>
      <c r="U47" s="102"/>
      <c r="V47" s="102"/>
      <c r="W47" s="103"/>
      <c r="X47" s="101">
        <v>1</v>
      </c>
      <c r="Y47" s="102"/>
      <c r="Z47" s="103"/>
      <c r="AA47" s="104">
        <v>0</v>
      </c>
      <c r="AB47" s="102"/>
      <c r="AC47" s="103"/>
      <c r="AD47" s="38"/>
      <c r="AE47" s="102"/>
      <c r="AF47" s="103"/>
      <c r="AG47" s="38"/>
      <c r="AH47" s="102"/>
      <c r="AI47" s="103"/>
      <c r="AJ47" s="38"/>
      <c r="AK47" s="102"/>
      <c r="AL47" s="103"/>
      <c r="AM47" s="38"/>
      <c r="AN47" s="102"/>
      <c r="AO47" s="103"/>
      <c r="AP47" s="38"/>
      <c r="AQ47" s="102"/>
      <c r="AR47" s="103"/>
      <c r="AS47" s="208">
        <f t="shared" si="0"/>
        <v>3</v>
      </c>
      <c r="AT47" s="105"/>
      <c r="AU47" s="105"/>
      <c r="AV47" s="105"/>
      <c r="AW47" s="105"/>
      <c r="AX47" s="105">
        <v>1</v>
      </c>
      <c r="AY47" s="105"/>
      <c r="AZ47" s="105"/>
      <c r="BA47" s="106">
        <f>SUM(AT47:AZ47)</f>
        <v>1</v>
      </c>
      <c r="BB47" s="107">
        <f>+AS47+BA47</f>
        <v>4</v>
      </c>
      <c r="BC47" s="93">
        <v>4882</v>
      </c>
      <c r="BD47" s="74"/>
      <c r="BE47" s="38">
        <v>3865</v>
      </c>
      <c r="BF47" s="74"/>
      <c r="BG47" s="69">
        <v>953</v>
      </c>
      <c r="BH47" s="75"/>
      <c r="BI47" s="38">
        <v>98</v>
      </c>
      <c r="BJ47" s="75"/>
      <c r="BK47" s="38"/>
      <c r="BL47" s="38"/>
      <c r="BM47" s="38"/>
      <c r="BN47" s="38"/>
    </row>
    <row r="48" spans="1:66" ht="19.5" customHeight="1" x14ac:dyDescent="0.3">
      <c r="B48" s="96"/>
      <c r="C48" s="38" t="s">
        <v>171</v>
      </c>
      <c r="D48" s="38" t="s">
        <v>46</v>
      </c>
      <c r="E48" s="38"/>
      <c r="F48" s="38"/>
      <c r="G48" s="250"/>
      <c r="H48" s="250"/>
      <c r="I48" s="97">
        <v>3455</v>
      </c>
      <c r="J48" s="153"/>
      <c r="K48" s="99"/>
      <c r="L48" s="100">
        <v>2</v>
      </c>
      <c r="M48" s="101"/>
      <c r="N48" s="101"/>
      <c r="O48" s="61">
        <f t="shared" si="17"/>
        <v>2</v>
      </c>
      <c r="P48" s="38">
        <v>0</v>
      </c>
      <c r="Q48" s="38"/>
      <c r="R48" s="38"/>
      <c r="S48" s="38"/>
      <c r="T48" s="62">
        <f t="shared" si="18"/>
        <v>0</v>
      </c>
      <c r="U48" s="102"/>
      <c r="V48" s="102"/>
      <c r="W48" s="103"/>
      <c r="X48" s="101">
        <v>0</v>
      </c>
      <c r="Y48" s="102"/>
      <c r="Z48" s="103"/>
      <c r="AA48" s="104">
        <v>1</v>
      </c>
      <c r="AB48" s="102"/>
      <c r="AC48" s="103"/>
      <c r="AD48" s="38"/>
      <c r="AE48" s="102"/>
      <c r="AF48" s="103"/>
      <c r="AG48" s="38"/>
      <c r="AH48" s="102"/>
      <c r="AI48" s="103"/>
      <c r="AJ48" s="38"/>
      <c r="AK48" s="102"/>
      <c r="AL48" s="103"/>
      <c r="AM48" s="38"/>
      <c r="AN48" s="102"/>
      <c r="AO48" s="103"/>
      <c r="AP48" s="38"/>
      <c r="AQ48" s="102"/>
      <c r="AR48" s="103"/>
      <c r="AS48" s="208">
        <f t="shared" si="0"/>
        <v>3</v>
      </c>
      <c r="AT48" s="105"/>
      <c r="AU48" s="105"/>
      <c r="AV48" s="105">
        <v>1</v>
      </c>
      <c r="AW48" s="105"/>
      <c r="AX48" s="105">
        <v>1</v>
      </c>
      <c r="AY48" s="105"/>
      <c r="AZ48" s="105"/>
      <c r="BA48" s="106">
        <f>SUM(AT48:AZ48)</f>
        <v>2</v>
      </c>
      <c r="BB48" s="107">
        <f>+AS48+BA48</f>
        <v>5</v>
      </c>
      <c r="BC48" s="93">
        <v>7636</v>
      </c>
      <c r="BD48" s="74"/>
      <c r="BE48" s="38">
        <v>2068</v>
      </c>
      <c r="BF48" s="74"/>
      <c r="BG48" s="69">
        <v>981</v>
      </c>
      <c r="BH48" s="75"/>
      <c r="BI48" s="38">
        <v>107</v>
      </c>
      <c r="BJ48" s="75"/>
      <c r="BK48" s="38"/>
      <c r="BL48" s="38"/>
      <c r="BM48" s="38"/>
      <c r="BN48" s="38"/>
    </row>
    <row r="49" spans="1:66" ht="19.5" customHeight="1" thickBot="1" x14ac:dyDescent="0.35">
      <c r="B49" s="154"/>
      <c r="C49" s="154" t="s">
        <v>103</v>
      </c>
      <c r="D49" s="154"/>
      <c r="E49" s="154"/>
      <c r="F49" s="154"/>
      <c r="G49" s="302"/>
      <c r="H49" s="302"/>
      <c r="I49" s="155">
        <f t="shared" ref="I49:AR49" si="19">SUM(I39:I48)</f>
        <v>24857</v>
      </c>
      <c r="J49" s="156">
        <f t="shared" si="19"/>
        <v>24857</v>
      </c>
      <c r="K49" s="157">
        <f t="shared" si="19"/>
        <v>0</v>
      </c>
      <c r="L49" s="157">
        <f t="shared" si="19"/>
        <v>7</v>
      </c>
      <c r="M49" s="157">
        <f t="shared" si="19"/>
        <v>1</v>
      </c>
      <c r="N49" s="157">
        <f t="shared" si="19"/>
        <v>0</v>
      </c>
      <c r="O49" s="157">
        <f t="shared" si="19"/>
        <v>8</v>
      </c>
      <c r="P49" s="157">
        <f t="shared" si="19"/>
        <v>6</v>
      </c>
      <c r="Q49" s="157">
        <f t="shared" si="19"/>
        <v>0</v>
      </c>
      <c r="R49" s="157">
        <f t="shared" si="19"/>
        <v>1</v>
      </c>
      <c r="S49" s="157">
        <f t="shared" si="19"/>
        <v>0</v>
      </c>
      <c r="T49" s="157">
        <f t="shared" si="19"/>
        <v>7</v>
      </c>
      <c r="U49" s="157">
        <f>SUM(U39:U48)</f>
        <v>15</v>
      </c>
      <c r="V49" s="157">
        <f t="shared" si="19"/>
        <v>19.987200000000001</v>
      </c>
      <c r="W49" s="157">
        <f t="shared" si="19"/>
        <v>4.9871999999999996</v>
      </c>
      <c r="X49" s="157">
        <f t="shared" si="19"/>
        <v>3</v>
      </c>
      <c r="Y49" s="157">
        <f t="shared" si="19"/>
        <v>9</v>
      </c>
      <c r="Z49" s="157">
        <f t="shared" si="19"/>
        <v>6</v>
      </c>
      <c r="AA49" s="157">
        <f t="shared" si="19"/>
        <v>3</v>
      </c>
      <c r="AB49" s="157">
        <f t="shared" si="19"/>
        <v>3.0917500000000002</v>
      </c>
      <c r="AC49" s="157">
        <f t="shared" si="19"/>
        <v>9.1749999999999998E-2</v>
      </c>
      <c r="AD49" s="157">
        <f t="shared" si="19"/>
        <v>0</v>
      </c>
      <c r="AE49" s="157">
        <f t="shared" si="19"/>
        <v>3</v>
      </c>
      <c r="AF49" s="157">
        <f t="shared" si="19"/>
        <v>3</v>
      </c>
      <c r="AG49" s="157">
        <f t="shared" si="19"/>
        <v>0</v>
      </c>
      <c r="AH49" s="157">
        <f t="shared" si="19"/>
        <v>3</v>
      </c>
      <c r="AI49" s="157">
        <f t="shared" si="19"/>
        <v>3</v>
      </c>
      <c r="AJ49" s="157">
        <f t="shared" si="19"/>
        <v>0</v>
      </c>
      <c r="AK49" s="157">
        <f t="shared" si="19"/>
        <v>1</v>
      </c>
      <c r="AL49" s="157">
        <f t="shared" si="19"/>
        <v>1</v>
      </c>
      <c r="AM49" s="157">
        <f t="shared" si="19"/>
        <v>0</v>
      </c>
      <c r="AN49" s="157">
        <f t="shared" si="19"/>
        <v>1</v>
      </c>
      <c r="AO49" s="157">
        <f t="shared" si="19"/>
        <v>1</v>
      </c>
      <c r="AP49" s="157">
        <f t="shared" si="19"/>
        <v>0</v>
      </c>
      <c r="AQ49" s="157">
        <f t="shared" si="19"/>
        <v>1</v>
      </c>
      <c r="AR49" s="157">
        <f t="shared" si="19"/>
        <v>1</v>
      </c>
      <c r="AS49" s="208">
        <f t="shared" si="0"/>
        <v>21</v>
      </c>
      <c r="AT49" s="155">
        <f t="shared" ref="AT49:BJ49" si="20">SUM(AT39:AT48)</f>
        <v>0</v>
      </c>
      <c r="AU49" s="155">
        <f t="shared" si="20"/>
        <v>0</v>
      </c>
      <c r="AV49" s="155">
        <f t="shared" si="20"/>
        <v>3</v>
      </c>
      <c r="AW49" s="155">
        <f t="shared" si="20"/>
        <v>0</v>
      </c>
      <c r="AX49" s="155">
        <f t="shared" si="20"/>
        <v>7</v>
      </c>
      <c r="AY49" s="155">
        <f t="shared" si="20"/>
        <v>0</v>
      </c>
      <c r="AZ49" s="155">
        <f t="shared" si="20"/>
        <v>0</v>
      </c>
      <c r="BA49" s="155">
        <f t="shared" si="20"/>
        <v>10</v>
      </c>
      <c r="BB49" s="155">
        <f t="shared" si="20"/>
        <v>31</v>
      </c>
      <c r="BC49" s="160">
        <f t="shared" si="20"/>
        <v>117490</v>
      </c>
      <c r="BD49" s="160">
        <f t="shared" si="20"/>
        <v>117490</v>
      </c>
      <c r="BE49" s="160">
        <f t="shared" si="20"/>
        <v>45511</v>
      </c>
      <c r="BF49" s="160">
        <f t="shared" si="20"/>
        <v>45511</v>
      </c>
      <c r="BG49" s="160">
        <f t="shared" si="20"/>
        <v>11849</v>
      </c>
      <c r="BH49" s="148">
        <f t="shared" si="20"/>
        <v>11849</v>
      </c>
      <c r="BI49" s="160">
        <f t="shared" si="20"/>
        <v>1038</v>
      </c>
      <c r="BJ49" s="161">
        <f t="shared" si="20"/>
        <v>1038</v>
      </c>
      <c r="BK49" s="161"/>
      <c r="BL49" s="161">
        <f>SUM(BL39:BL48)</f>
        <v>0</v>
      </c>
      <c r="BM49" s="161"/>
      <c r="BN49" s="161">
        <f>SUM(BN39:BN48)</f>
        <v>0</v>
      </c>
    </row>
    <row r="50" spans="1:66" ht="18.75" customHeight="1" x14ac:dyDescent="0.3">
      <c r="A50" s="2">
        <v>6</v>
      </c>
      <c r="B50" s="96">
        <v>16</v>
      </c>
      <c r="C50" s="82" t="s">
        <v>172</v>
      </c>
      <c r="D50" s="247" t="s">
        <v>47</v>
      </c>
      <c r="E50" s="82" t="s">
        <v>176</v>
      </c>
      <c r="F50" s="82" t="s">
        <v>177</v>
      </c>
      <c r="G50" s="249" t="s">
        <v>294</v>
      </c>
      <c r="H50" s="249">
        <v>2561</v>
      </c>
      <c r="I50" s="83">
        <v>6394</v>
      </c>
      <c r="J50" s="162">
        <f>+I50+I51</f>
        <v>10573</v>
      </c>
      <c r="K50" s="276">
        <f>+AS50+AS51</f>
        <v>4</v>
      </c>
      <c r="L50" s="85"/>
      <c r="M50" s="86"/>
      <c r="N50" s="86"/>
      <c r="O50" s="61">
        <f t="shared" si="17"/>
        <v>0</v>
      </c>
      <c r="P50" s="82"/>
      <c r="Q50" s="82"/>
      <c r="R50" s="82"/>
      <c r="S50" s="82"/>
      <c r="T50" s="62">
        <f t="shared" si="18"/>
        <v>0</v>
      </c>
      <c r="U50" s="151">
        <f>+O50+O51+T50+T51</f>
        <v>2</v>
      </c>
      <c r="V50" s="87">
        <f>+J50/1250</f>
        <v>8.4583999999999993</v>
      </c>
      <c r="W50" s="88">
        <f>+V50-U50</f>
        <v>6.4583999999999993</v>
      </c>
      <c r="X50" s="86"/>
      <c r="Y50" s="87">
        <f>+J50/2500</f>
        <v>4.2291999999999996</v>
      </c>
      <c r="Z50" s="88">
        <f>+Y50-X50-X51</f>
        <v>3.2291999999999996</v>
      </c>
      <c r="AA50" s="89"/>
      <c r="AB50" s="87">
        <v>1</v>
      </c>
      <c r="AC50" s="88">
        <f>+AB50-AA50-AA51</f>
        <v>0</v>
      </c>
      <c r="AD50" s="82"/>
      <c r="AE50" s="82">
        <v>1</v>
      </c>
      <c r="AF50" s="141">
        <v>1</v>
      </c>
      <c r="AG50" s="82"/>
      <c r="AH50" s="82">
        <v>1</v>
      </c>
      <c r="AI50" s="141">
        <v>1</v>
      </c>
      <c r="AJ50" s="82"/>
      <c r="AK50" s="82">
        <v>1</v>
      </c>
      <c r="AL50" s="141">
        <v>1</v>
      </c>
      <c r="AM50" s="82"/>
      <c r="AN50" s="82">
        <v>1</v>
      </c>
      <c r="AO50" s="141">
        <v>1</v>
      </c>
      <c r="AP50" s="82"/>
      <c r="AQ50" s="82">
        <v>1</v>
      </c>
      <c r="AR50" s="141">
        <v>1</v>
      </c>
      <c r="AS50" s="208">
        <f t="shared" si="0"/>
        <v>0</v>
      </c>
      <c r="AT50" s="90"/>
      <c r="AU50" s="90"/>
      <c r="AV50" s="90"/>
      <c r="AW50" s="90"/>
      <c r="AX50" s="90"/>
      <c r="AY50" s="90"/>
      <c r="AZ50" s="90"/>
      <c r="BA50" s="91">
        <f>SUM(AT50:AZ50)</f>
        <v>0</v>
      </c>
      <c r="BB50" s="92">
        <f>+AS50+BA50</f>
        <v>0</v>
      </c>
      <c r="BC50" s="93">
        <v>69987</v>
      </c>
      <c r="BD50" s="105">
        <f>+BC50+BC51+BC53</f>
        <v>102666</v>
      </c>
      <c r="BE50" s="38">
        <v>28023</v>
      </c>
      <c r="BF50" s="105">
        <f>+BE50+BE51+BE53</f>
        <v>44033</v>
      </c>
      <c r="BG50" s="69">
        <v>2519</v>
      </c>
      <c r="BH50" s="105">
        <f>+BG50+BG51+BG53</f>
        <v>6125</v>
      </c>
      <c r="BI50" s="38">
        <v>93</v>
      </c>
      <c r="BJ50" s="105">
        <f>+BI50+BI51+BI53</f>
        <v>359</v>
      </c>
      <c r="BK50" s="38"/>
      <c r="BL50" s="94">
        <f>+BK50+BK51</f>
        <v>0</v>
      </c>
      <c r="BM50" s="38"/>
      <c r="BN50" s="95">
        <f>+BM50+BM51</f>
        <v>0</v>
      </c>
    </row>
    <row r="51" spans="1:66" ht="18.75" customHeight="1" x14ac:dyDescent="0.3">
      <c r="B51" s="96"/>
      <c r="C51" s="38" t="s">
        <v>173</v>
      </c>
      <c r="D51" s="246" t="s">
        <v>47</v>
      </c>
      <c r="E51" s="38"/>
      <c r="F51" s="38"/>
      <c r="G51" s="250"/>
      <c r="H51" s="250"/>
      <c r="I51" s="97">
        <v>4179</v>
      </c>
      <c r="J51" s="153"/>
      <c r="K51" s="99"/>
      <c r="L51" s="100">
        <v>0</v>
      </c>
      <c r="M51" s="101"/>
      <c r="N51" s="101"/>
      <c r="O51" s="61">
        <f t="shared" si="17"/>
        <v>0</v>
      </c>
      <c r="P51" s="105">
        <v>2</v>
      </c>
      <c r="Q51" s="105"/>
      <c r="R51" s="105"/>
      <c r="S51" s="105"/>
      <c r="T51" s="62">
        <f t="shared" si="18"/>
        <v>2</v>
      </c>
      <c r="U51" s="102"/>
      <c r="V51" s="102"/>
      <c r="W51" s="103"/>
      <c r="X51" s="101">
        <v>1</v>
      </c>
      <c r="Y51" s="102"/>
      <c r="Z51" s="103"/>
      <c r="AA51" s="104">
        <v>1</v>
      </c>
      <c r="AB51" s="102"/>
      <c r="AC51" s="103"/>
      <c r="AD51" s="38"/>
      <c r="AE51" s="102"/>
      <c r="AF51" s="103"/>
      <c r="AG51" s="38"/>
      <c r="AH51" s="102"/>
      <c r="AI51" s="103"/>
      <c r="AJ51" s="38"/>
      <c r="AK51" s="102"/>
      <c r="AL51" s="103"/>
      <c r="AM51" s="38"/>
      <c r="AN51" s="102"/>
      <c r="AO51" s="103"/>
      <c r="AP51" s="38"/>
      <c r="AQ51" s="102"/>
      <c r="AR51" s="103"/>
      <c r="AS51" s="208">
        <f t="shared" si="0"/>
        <v>4</v>
      </c>
      <c r="AT51" s="105"/>
      <c r="AU51" s="105">
        <v>1</v>
      </c>
      <c r="AV51" s="105">
        <v>1</v>
      </c>
      <c r="AW51" s="105"/>
      <c r="AX51" s="105"/>
      <c r="AY51" s="105"/>
      <c r="AZ51" s="105">
        <v>1</v>
      </c>
      <c r="BA51" s="106">
        <f>SUM(AT51:AZ51)</f>
        <v>3</v>
      </c>
      <c r="BB51" s="107">
        <f>+AS51+BA51</f>
        <v>7</v>
      </c>
      <c r="BC51" s="93">
        <v>11931</v>
      </c>
      <c r="BD51" s="74"/>
      <c r="BE51" s="38">
        <v>9461</v>
      </c>
      <c r="BF51" s="74"/>
      <c r="BG51" s="69">
        <v>1241</v>
      </c>
      <c r="BH51" s="75"/>
      <c r="BI51" s="38">
        <v>79</v>
      </c>
      <c r="BJ51" s="75"/>
      <c r="BK51" s="38"/>
      <c r="BL51" s="38"/>
      <c r="BM51" s="38"/>
      <c r="BN51" s="38"/>
    </row>
    <row r="52" spans="1:66" ht="18.75" customHeight="1" x14ac:dyDescent="0.3">
      <c r="B52" s="96"/>
      <c r="C52" s="38"/>
      <c r="D52" s="246"/>
      <c r="E52" s="38"/>
      <c r="F52" s="38"/>
      <c r="G52" s="250"/>
      <c r="H52" s="250"/>
      <c r="I52" s="97"/>
      <c r="J52" s="153"/>
      <c r="K52" s="99"/>
      <c r="L52" s="100"/>
      <c r="M52" s="101"/>
      <c r="N52" s="101"/>
      <c r="O52" s="61"/>
      <c r="P52" s="105"/>
      <c r="Q52" s="105"/>
      <c r="R52" s="105"/>
      <c r="S52" s="105"/>
      <c r="T52" s="62"/>
      <c r="U52" s="102"/>
      <c r="V52" s="102"/>
      <c r="W52" s="103"/>
      <c r="X52" s="101"/>
      <c r="Y52" s="102"/>
      <c r="Z52" s="103"/>
      <c r="AA52" s="104"/>
      <c r="AB52" s="102"/>
      <c r="AC52" s="103"/>
      <c r="AD52" s="38"/>
      <c r="AE52" s="102"/>
      <c r="AF52" s="103"/>
      <c r="AG52" s="38"/>
      <c r="AH52" s="102"/>
      <c r="AI52" s="103"/>
      <c r="AJ52" s="38"/>
      <c r="AK52" s="102"/>
      <c r="AL52" s="103"/>
      <c r="AM52" s="38"/>
      <c r="AN52" s="102"/>
      <c r="AO52" s="103"/>
      <c r="AP52" s="38"/>
      <c r="AQ52" s="102"/>
      <c r="AR52" s="103"/>
      <c r="AS52" s="208">
        <f t="shared" si="0"/>
        <v>0</v>
      </c>
      <c r="AT52" s="105"/>
      <c r="AU52" s="105"/>
      <c r="AV52" s="105"/>
      <c r="AW52" s="105"/>
      <c r="AX52" s="105"/>
      <c r="AY52" s="105"/>
      <c r="AZ52" s="105"/>
      <c r="BA52" s="106"/>
      <c r="BB52" s="107"/>
      <c r="BC52" s="93"/>
      <c r="BD52" s="74"/>
      <c r="BE52" s="38"/>
      <c r="BF52" s="74"/>
      <c r="BG52" s="69"/>
      <c r="BH52" s="75"/>
      <c r="BI52" s="38"/>
      <c r="BJ52" s="75"/>
      <c r="BK52" s="38"/>
      <c r="BL52" s="38"/>
      <c r="BM52" s="38"/>
      <c r="BN52" s="38"/>
    </row>
    <row r="53" spans="1:66" ht="18.75" customHeight="1" x14ac:dyDescent="0.3">
      <c r="A53" s="2">
        <v>6</v>
      </c>
      <c r="B53" s="96">
        <v>17</v>
      </c>
      <c r="C53" s="38" t="s">
        <v>174</v>
      </c>
      <c r="D53" s="246" t="s">
        <v>47</v>
      </c>
      <c r="E53" s="38"/>
      <c r="F53" s="38" t="s">
        <v>178</v>
      </c>
      <c r="G53" s="250" t="s">
        <v>295</v>
      </c>
      <c r="H53" s="250">
        <v>2568</v>
      </c>
      <c r="I53" s="97">
        <v>6730</v>
      </c>
      <c r="J53" s="162">
        <f>+I53+I54</f>
        <v>11960</v>
      </c>
      <c r="K53" s="276">
        <f>+AS53+AS54</f>
        <v>9</v>
      </c>
      <c r="L53" s="100">
        <v>1</v>
      </c>
      <c r="M53" s="101"/>
      <c r="N53" s="101"/>
      <c r="O53" s="61">
        <f t="shared" si="17"/>
        <v>1</v>
      </c>
      <c r="P53" s="38">
        <v>2</v>
      </c>
      <c r="Q53" s="38"/>
      <c r="R53" s="38"/>
      <c r="S53" s="38"/>
      <c r="T53" s="62">
        <f t="shared" si="18"/>
        <v>2</v>
      </c>
      <c r="U53" s="261">
        <f>+O53+O54+T53+T54</f>
        <v>6</v>
      </c>
      <c r="V53" s="257">
        <f>+J53/1250</f>
        <v>9.5679999999999996</v>
      </c>
      <c r="W53" s="262">
        <f>+V53-U53</f>
        <v>3.5679999999999996</v>
      </c>
      <c r="X53" s="101">
        <v>1</v>
      </c>
      <c r="Y53" s="257">
        <f>+J53/2500</f>
        <v>4.7839999999999998</v>
      </c>
      <c r="Z53" s="259">
        <f>+Y53-X53-X54</f>
        <v>2.7839999999999998</v>
      </c>
      <c r="AA53" s="104">
        <v>0</v>
      </c>
      <c r="AB53" s="257">
        <v>1</v>
      </c>
      <c r="AC53" s="259">
        <f>+AB53-AA53-AA54</f>
        <v>0</v>
      </c>
      <c r="AD53" s="38"/>
      <c r="AE53" s="105">
        <v>1</v>
      </c>
      <c r="AF53" s="256">
        <v>1</v>
      </c>
      <c r="AG53" s="38"/>
      <c r="AH53" s="105">
        <v>1</v>
      </c>
      <c r="AI53" s="256">
        <v>1</v>
      </c>
      <c r="AJ53" s="38"/>
      <c r="AK53" s="102"/>
      <c r="AL53" s="103"/>
      <c r="AM53" s="38"/>
      <c r="AN53" s="102"/>
      <c r="AO53" s="103"/>
      <c r="AP53" s="38"/>
      <c r="AQ53" s="102"/>
      <c r="AR53" s="103"/>
      <c r="AS53" s="208">
        <f t="shared" si="0"/>
        <v>4</v>
      </c>
      <c r="AT53" s="105">
        <v>1</v>
      </c>
      <c r="AU53" s="105"/>
      <c r="AV53" s="105"/>
      <c r="AW53" s="105"/>
      <c r="AX53" s="105"/>
      <c r="AY53" s="105">
        <v>1</v>
      </c>
      <c r="AZ53" s="105"/>
      <c r="BA53" s="106">
        <f>SUM(AT53:AZ53)</f>
        <v>2</v>
      </c>
      <c r="BB53" s="107">
        <f>+AS53+BA53</f>
        <v>6</v>
      </c>
      <c r="BC53" s="93">
        <v>20748</v>
      </c>
      <c r="BD53" s="74"/>
      <c r="BE53" s="38">
        <v>6549</v>
      </c>
      <c r="BF53" s="74"/>
      <c r="BG53" s="69">
        <v>2365</v>
      </c>
      <c r="BH53" s="75"/>
      <c r="BI53" s="38">
        <v>187</v>
      </c>
      <c r="BJ53" s="75"/>
      <c r="BK53" s="38"/>
      <c r="BL53" s="94">
        <f>+BK53</f>
        <v>0</v>
      </c>
      <c r="BM53" s="38"/>
      <c r="BN53" s="95">
        <f>+BM53</f>
        <v>0</v>
      </c>
    </row>
    <row r="54" spans="1:66" ht="18.75" customHeight="1" x14ac:dyDescent="0.3">
      <c r="B54" s="244"/>
      <c r="C54" s="55" t="s">
        <v>175</v>
      </c>
      <c r="D54" s="306" t="s">
        <v>47</v>
      </c>
      <c r="E54" s="55"/>
      <c r="F54" s="55"/>
      <c r="G54" s="300"/>
      <c r="H54" s="300"/>
      <c r="I54" s="56">
        <v>5230</v>
      </c>
      <c r="J54" s="307"/>
      <c r="K54" s="308"/>
      <c r="L54" s="71">
        <v>2</v>
      </c>
      <c r="M54" s="64"/>
      <c r="N54" s="64"/>
      <c r="O54" s="61">
        <f t="shared" si="17"/>
        <v>2</v>
      </c>
      <c r="P54" s="55"/>
      <c r="Q54" s="55">
        <v>1</v>
      </c>
      <c r="R54" s="55"/>
      <c r="S54" s="55"/>
      <c r="T54" s="62">
        <f t="shared" si="18"/>
        <v>1</v>
      </c>
      <c r="U54" s="72"/>
      <c r="V54" s="72"/>
      <c r="W54" s="73"/>
      <c r="X54" s="64">
        <v>1</v>
      </c>
      <c r="Y54" s="72"/>
      <c r="Z54" s="73"/>
      <c r="AA54" s="65">
        <v>1</v>
      </c>
      <c r="AB54" s="72"/>
      <c r="AC54" s="73"/>
      <c r="AD54" s="55"/>
      <c r="AE54" s="72"/>
      <c r="AF54" s="73"/>
      <c r="AG54" s="55"/>
      <c r="AH54" s="72"/>
      <c r="AI54" s="73"/>
      <c r="AJ54" s="55"/>
      <c r="AK54" s="72"/>
      <c r="AL54" s="73"/>
      <c r="AM54" s="55"/>
      <c r="AN54" s="72"/>
      <c r="AO54" s="73"/>
      <c r="AP54" s="55"/>
      <c r="AQ54" s="72"/>
      <c r="AR54" s="73"/>
      <c r="AS54" s="208">
        <f t="shared" si="0"/>
        <v>5</v>
      </c>
      <c r="AT54" s="66"/>
      <c r="AU54" s="66">
        <v>1</v>
      </c>
      <c r="AV54" s="66">
        <v>1</v>
      </c>
      <c r="AW54" s="66"/>
      <c r="AX54" s="66"/>
      <c r="AY54" s="66">
        <v>1</v>
      </c>
      <c r="AZ54" s="66"/>
      <c r="BA54" s="67">
        <f>SUM(AT54:AZ54)</f>
        <v>3</v>
      </c>
      <c r="BB54" s="68">
        <f>+AS54+BA54</f>
        <v>8</v>
      </c>
      <c r="BC54" s="93">
        <v>19624</v>
      </c>
      <c r="BD54" s="74"/>
      <c r="BE54" s="38">
        <v>5081</v>
      </c>
      <c r="BF54" s="74"/>
      <c r="BG54" s="69">
        <v>2087</v>
      </c>
      <c r="BH54" s="75"/>
      <c r="BI54" s="38">
        <v>153</v>
      </c>
      <c r="BJ54" s="75"/>
      <c r="BK54" s="38"/>
      <c r="BL54" s="94">
        <f>+BK54</f>
        <v>0</v>
      </c>
      <c r="BM54" s="38"/>
      <c r="BN54" s="95">
        <f>+BM54</f>
        <v>0</v>
      </c>
    </row>
    <row r="55" spans="1:66" ht="18.75" customHeight="1" x14ac:dyDescent="0.3">
      <c r="B55" s="96"/>
      <c r="C55" s="38"/>
      <c r="D55" s="246"/>
      <c r="E55" s="38"/>
      <c r="F55" s="38"/>
      <c r="G55" s="250"/>
      <c r="H55" s="250"/>
      <c r="I55" s="97"/>
      <c r="J55" s="153"/>
      <c r="K55" s="312"/>
      <c r="L55" s="38"/>
      <c r="M55" s="38"/>
      <c r="N55" s="38"/>
      <c r="O55" s="313"/>
      <c r="P55" s="38"/>
      <c r="Q55" s="38"/>
      <c r="R55" s="38"/>
      <c r="S55" s="38"/>
      <c r="T55" s="94"/>
      <c r="U55" s="102"/>
      <c r="V55" s="102"/>
      <c r="W55" s="102"/>
      <c r="X55" s="38"/>
      <c r="Y55" s="102"/>
      <c r="Z55" s="102"/>
      <c r="AA55" s="104"/>
      <c r="AB55" s="102"/>
      <c r="AC55" s="102"/>
      <c r="AD55" s="38"/>
      <c r="AE55" s="102"/>
      <c r="AF55" s="102"/>
      <c r="AG55" s="38"/>
      <c r="AH55" s="102"/>
      <c r="AI55" s="102"/>
      <c r="AJ55" s="38"/>
      <c r="AK55" s="72"/>
      <c r="AL55" s="73"/>
      <c r="AM55" s="55"/>
      <c r="AN55" s="72"/>
      <c r="AO55" s="73"/>
      <c r="AP55" s="55"/>
      <c r="AQ55" s="72"/>
      <c r="AR55" s="73"/>
      <c r="AS55" s="311"/>
      <c r="AT55" s="105"/>
      <c r="AU55" s="105"/>
      <c r="AV55" s="105"/>
      <c r="AW55" s="105"/>
      <c r="AX55" s="105"/>
      <c r="AY55" s="105"/>
      <c r="AZ55" s="105"/>
      <c r="BA55" s="106"/>
      <c r="BB55" s="107"/>
      <c r="BC55" s="93"/>
      <c r="BD55" s="74"/>
      <c r="BE55" s="38"/>
      <c r="BF55" s="74"/>
      <c r="BG55" s="69"/>
      <c r="BH55" s="75"/>
      <c r="BI55" s="38"/>
      <c r="BJ55" s="75"/>
      <c r="BK55" s="38"/>
      <c r="BL55" s="94"/>
      <c r="BM55" s="38"/>
      <c r="BN55" s="95"/>
    </row>
    <row r="56" spans="1:66" ht="18.75" customHeight="1" x14ac:dyDescent="0.3">
      <c r="A56" s="2">
        <v>6</v>
      </c>
      <c r="B56" s="81">
        <v>18</v>
      </c>
      <c r="C56" s="82" t="s">
        <v>179</v>
      </c>
      <c r="D56" s="247" t="s">
        <v>47</v>
      </c>
      <c r="E56" s="249"/>
      <c r="F56" s="249" t="s">
        <v>186</v>
      </c>
      <c r="G56" s="249" t="s">
        <v>296</v>
      </c>
      <c r="H56" s="249">
        <v>2561</v>
      </c>
      <c r="I56" s="83">
        <v>5001</v>
      </c>
      <c r="J56" s="83">
        <f>+I56+I57+I58+I59</f>
        <v>14016</v>
      </c>
      <c r="K56" s="276">
        <f>+AS56+AS57+AS58+AS59</f>
        <v>16</v>
      </c>
      <c r="L56" s="85">
        <v>2</v>
      </c>
      <c r="M56" s="86"/>
      <c r="N56" s="86"/>
      <c r="O56" s="309">
        <f t="shared" si="17"/>
        <v>2</v>
      </c>
      <c r="P56" s="82">
        <v>1</v>
      </c>
      <c r="Q56" s="82"/>
      <c r="R56" s="82"/>
      <c r="S56" s="82"/>
      <c r="T56" s="234">
        <f t="shared" si="18"/>
        <v>1</v>
      </c>
      <c r="U56" s="151">
        <f>+O56+O57+O58+O59+T56+T57+T58+T59</f>
        <v>10</v>
      </c>
      <c r="V56" s="87">
        <f>+J56/1250</f>
        <v>11.2128</v>
      </c>
      <c r="W56" s="87">
        <f>+V56-U56</f>
        <v>1.2127999999999997</v>
      </c>
      <c r="X56" s="86">
        <v>1</v>
      </c>
      <c r="Y56" s="87">
        <f>+J56/2500</f>
        <v>5.6063999999999998</v>
      </c>
      <c r="Z56" s="88">
        <f>+Y56-X56-X57-X58-X59</f>
        <v>1.6063999999999998</v>
      </c>
      <c r="AA56" s="89">
        <v>1</v>
      </c>
      <c r="AB56" s="87">
        <f>+J56/8000</f>
        <v>1.752</v>
      </c>
      <c r="AC56" s="88">
        <f>+AB56-AA56-AA57-AA58-AA59</f>
        <v>0.752</v>
      </c>
      <c r="AD56" s="82"/>
      <c r="AE56" s="82">
        <v>1</v>
      </c>
      <c r="AF56" s="141">
        <v>1</v>
      </c>
      <c r="AG56" s="82">
        <v>1</v>
      </c>
      <c r="AH56" s="82">
        <v>1</v>
      </c>
      <c r="AI56" s="141">
        <v>0</v>
      </c>
      <c r="AJ56" s="82"/>
      <c r="AK56" s="72"/>
      <c r="AL56" s="73"/>
      <c r="AM56" s="55"/>
      <c r="AN56" s="72"/>
      <c r="AO56" s="73"/>
      <c r="AP56" s="55"/>
      <c r="AQ56" s="72"/>
      <c r="AR56" s="73"/>
      <c r="AS56" s="310">
        <f t="shared" si="0"/>
        <v>6</v>
      </c>
      <c r="AT56" s="90"/>
      <c r="AU56" s="90">
        <v>1</v>
      </c>
      <c r="AV56" s="90">
        <v>1</v>
      </c>
      <c r="AW56" s="90">
        <v>1</v>
      </c>
      <c r="AX56" s="90"/>
      <c r="AY56" s="90">
        <v>1</v>
      </c>
      <c r="AZ56" s="90"/>
      <c r="BA56" s="91">
        <f>SUM(AT56:AZ56)</f>
        <v>4</v>
      </c>
      <c r="BB56" s="92">
        <f>+AS56+BA56</f>
        <v>10</v>
      </c>
      <c r="BC56" s="93">
        <v>20696</v>
      </c>
      <c r="BD56" s="105">
        <f>+BC56+BC57+BC54</f>
        <v>48191</v>
      </c>
      <c r="BE56" s="38">
        <v>6146</v>
      </c>
      <c r="BF56" s="105">
        <f>+BE56+BE57+BE54</f>
        <v>13503</v>
      </c>
      <c r="BG56" s="69">
        <v>1750</v>
      </c>
      <c r="BH56" s="105">
        <f>+BG56+BG57+BG54</f>
        <v>5027</v>
      </c>
      <c r="BI56" s="38">
        <v>122</v>
      </c>
      <c r="BJ56" s="105">
        <f>+BI56+BI57+BI54</f>
        <v>330</v>
      </c>
      <c r="BK56" s="38"/>
      <c r="BL56" s="94">
        <f>+BK56+BK57</f>
        <v>0</v>
      </c>
      <c r="BM56" s="38"/>
      <c r="BN56" s="95">
        <f>+BM56+BM57</f>
        <v>0</v>
      </c>
    </row>
    <row r="57" spans="1:66" ht="18.75" customHeight="1" x14ac:dyDescent="0.3">
      <c r="B57" s="96"/>
      <c r="C57" s="38" t="s">
        <v>180</v>
      </c>
      <c r="D57" s="246" t="s">
        <v>47</v>
      </c>
      <c r="E57" s="250"/>
      <c r="F57" s="250"/>
      <c r="G57" s="250"/>
      <c r="H57" s="250"/>
      <c r="I57" s="97">
        <v>2715</v>
      </c>
      <c r="J57" s="153"/>
      <c r="K57" s="99"/>
      <c r="L57" s="100">
        <v>1</v>
      </c>
      <c r="M57" s="101"/>
      <c r="N57" s="101"/>
      <c r="O57" s="61">
        <f t="shared" si="17"/>
        <v>1</v>
      </c>
      <c r="P57" s="38"/>
      <c r="Q57" s="38">
        <v>1</v>
      </c>
      <c r="R57" s="38"/>
      <c r="S57" s="38"/>
      <c r="T57" s="62">
        <f t="shared" si="18"/>
        <v>1</v>
      </c>
      <c r="U57" s="102"/>
      <c r="V57" s="102"/>
      <c r="W57" s="103"/>
      <c r="X57" s="101">
        <v>1</v>
      </c>
      <c r="Y57" s="102"/>
      <c r="Z57" s="103"/>
      <c r="AA57" s="104">
        <v>0</v>
      </c>
      <c r="AB57" s="102"/>
      <c r="AC57" s="103"/>
      <c r="AD57" s="38"/>
      <c r="AE57" s="102"/>
      <c r="AF57" s="103"/>
      <c r="AG57" s="38"/>
      <c r="AH57" s="102"/>
      <c r="AI57" s="103"/>
      <c r="AJ57" s="38"/>
      <c r="AK57" s="102"/>
      <c r="AL57" s="103"/>
      <c r="AM57" s="38"/>
      <c r="AN57" s="102"/>
      <c r="AO57" s="103"/>
      <c r="AP57" s="38"/>
      <c r="AQ57" s="102"/>
      <c r="AR57" s="103"/>
      <c r="AS57" s="208">
        <f t="shared" si="0"/>
        <v>3</v>
      </c>
      <c r="AT57" s="105"/>
      <c r="AU57" s="105"/>
      <c r="AV57" s="105"/>
      <c r="AW57" s="105"/>
      <c r="AX57" s="105"/>
      <c r="AY57" s="105">
        <v>1</v>
      </c>
      <c r="AZ57" s="105"/>
      <c r="BA57" s="106">
        <f>SUM(AT57:AZ57)</f>
        <v>1</v>
      </c>
      <c r="BB57" s="107">
        <f>+AS57+BA57</f>
        <v>4</v>
      </c>
      <c r="BC57" s="93">
        <v>7871</v>
      </c>
      <c r="BD57" s="74"/>
      <c r="BE57" s="38">
        <v>2276</v>
      </c>
      <c r="BF57" s="74"/>
      <c r="BG57" s="69">
        <v>1190</v>
      </c>
      <c r="BH57" s="75"/>
      <c r="BI57" s="38">
        <v>55</v>
      </c>
      <c r="BJ57" s="75"/>
      <c r="BK57" s="38"/>
      <c r="BL57" s="38"/>
      <c r="BM57" s="38"/>
      <c r="BN57" s="38"/>
    </row>
    <row r="58" spans="1:66" ht="18.75" customHeight="1" x14ac:dyDescent="0.3">
      <c r="B58" s="96"/>
      <c r="C58" s="38" t="s">
        <v>181</v>
      </c>
      <c r="D58" s="246" t="s">
        <v>47</v>
      </c>
      <c r="E58" s="250"/>
      <c r="F58" s="250"/>
      <c r="G58" s="250"/>
      <c r="H58" s="250"/>
      <c r="I58" s="97">
        <v>2988</v>
      </c>
      <c r="J58" s="153"/>
      <c r="K58" s="99"/>
      <c r="L58" s="100">
        <v>1</v>
      </c>
      <c r="M58" s="101"/>
      <c r="N58" s="101"/>
      <c r="O58" s="61">
        <f t="shared" si="17"/>
        <v>1</v>
      </c>
      <c r="P58" s="105"/>
      <c r="Q58" s="105"/>
      <c r="R58" s="105">
        <v>1</v>
      </c>
      <c r="S58" s="105"/>
      <c r="T58" s="62">
        <f t="shared" si="18"/>
        <v>1</v>
      </c>
      <c r="U58" s="102"/>
      <c r="V58" s="102"/>
      <c r="W58" s="103"/>
      <c r="X58" s="101">
        <v>1</v>
      </c>
      <c r="Y58" s="102"/>
      <c r="Z58" s="103"/>
      <c r="AA58" s="104">
        <v>0</v>
      </c>
      <c r="AB58" s="102"/>
      <c r="AC58" s="103"/>
      <c r="AD58" s="38"/>
      <c r="AE58" s="102"/>
      <c r="AF58" s="103"/>
      <c r="AG58" s="38"/>
      <c r="AH58" s="102"/>
      <c r="AI58" s="103"/>
      <c r="AJ58" s="38"/>
      <c r="AK58" s="102"/>
      <c r="AL58" s="103"/>
      <c r="AM58" s="38"/>
      <c r="AN58" s="102"/>
      <c r="AO58" s="103"/>
      <c r="AP58" s="38"/>
      <c r="AQ58" s="102"/>
      <c r="AR58" s="103"/>
      <c r="AS58" s="208">
        <f t="shared" si="0"/>
        <v>3</v>
      </c>
      <c r="AT58" s="105"/>
      <c r="AU58" s="105"/>
      <c r="AV58" s="105">
        <v>1</v>
      </c>
      <c r="AW58" s="105"/>
      <c r="AX58" s="105"/>
      <c r="AY58" s="105">
        <v>1</v>
      </c>
      <c r="AZ58" s="105"/>
      <c r="BA58" s="106">
        <f>SUM(AT58:AZ58)</f>
        <v>2</v>
      </c>
      <c r="BB58" s="107">
        <f>+AS58+BA58</f>
        <v>5</v>
      </c>
      <c r="BC58" s="93">
        <v>14621</v>
      </c>
      <c r="BD58" s="105">
        <f>+BC58+BC59+BC61+BC62+BC63</f>
        <v>68379</v>
      </c>
      <c r="BE58" s="38">
        <v>4127</v>
      </c>
      <c r="BF58" s="105">
        <f>+BE58+BE59+BE61+BE62+BE63</f>
        <v>21299</v>
      </c>
      <c r="BG58" s="69">
        <v>1012</v>
      </c>
      <c r="BH58" s="105">
        <f>+BG58+BG59+BG61+BG62+BG63</f>
        <v>6097</v>
      </c>
      <c r="BI58" s="38">
        <v>95</v>
      </c>
      <c r="BJ58" s="105">
        <f>+BI58+BI59+BI61+BI62+BI63</f>
        <v>519</v>
      </c>
      <c r="BK58" s="38"/>
      <c r="BL58" s="94">
        <f>+BK58+BK59</f>
        <v>0</v>
      </c>
      <c r="BM58" s="38"/>
      <c r="BN58" s="95">
        <f>+BM58+BM59</f>
        <v>0</v>
      </c>
    </row>
    <row r="59" spans="1:66" ht="18.75" customHeight="1" x14ac:dyDescent="0.3">
      <c r="B59" s="96"/>
      <c r="C59" s="38" t="s">
        <v>182</v>
      </c>
      <c r="D59" s="246" t="s">
        <v>47</v>
      </c>
      <c r="E59" s="250"/>
      <c r="F59" s="250"/>
      <c r="G59" s="250"/>
      <c r="H59" s="250"/>
      <c r="I59" s="97">
        <v>3312</v>
      </c>
      <c r="J59" s="153"/>
      <c r="K59" s="99"/>
      <c r="L59" s="100">
        <v>1</v>
      </c>
      <c r="M59" s="101"/>
      <c r="N59" s="101"/>
      <c r="O59" s="61">
        <f t="shared" si="17"/>
        <v>1</v>
      </c>
      <c r="P59" s="38">
        <v>2</v>
      </c>
      <c r="Q59" s="38"/>
      <c r="R59" s="38"/>
      <c r="S59" s="38"/>
      <c r="T59" s="62">
        <f t="shared" si="18"/>
        <v>2</v>
      </c>
      <c r="U59" s="102"/>
      <c r="V59" s="102"/>
      <c r="W59" s="103"/>
      <c r="X59" s="101">
        <v>1</v>
      </c>
      <c r="Y59" s="102"/>
      <c r="Z59" s="103"/>
      <c r="AA59" s="104"/>
      <c r="AB59" s="102"/>
      <c r="AC59" s="103"/>
      <c r="AD59" s="38"/>
      <c r="AE59" s="102"/>
      <c r="AF59" s="103"/>
      <c r="AG59" s="38"/>
      <c r="AH59" s="102"/>
      <c r="AI59" s="103"/>
      <c r="AJ59" s="38"/>
      <c r="AK59" s="102"/>
      <c r="AL59" s="103"/>
      <c r="AM59" s="38"/>
      <c r="AN59" s="102"/>
      <c r="AO59" s="103"/>
      <c r="AP59" s="38"/>
      <c r="AQ59" s="102"/>
      <c r="AR59" s="103"/>
      <c r="AS59" s="208">
        <f t="shared" si="0"/>
        <v>4</v>
      </c>
      <c r="AT59" s="105"/>
      <c r="AU59" s="105"/>
      <c r="AV59" s="105">
        <v>1</v>
      </c>
      <c r="AW59" s="105"/>
      <c r="AX59" s="105"/>
      <c r="AY59" s="105">
        <v>1</v>
      </c>
      <c r="AZ59" s="105"/>
      <c r="BA59" s="106">
        <f>SUM(AT59:AZ59)</f>
        <v>2</v>
      </c>
      <c r="BB59" s="107">
        <f>+AS59+BA59</f>
        <v>6</v>
      </c>
      <c r="BC59" s="93">
        <v>14322</v>
      </c>
      <c r="BD59" s="74"/>
      <c r="BE59" s="38">
        <v>4320</v>
      </c>
      <c r="BF59" s="74"/>
      <c r="BG59" s="69">
        <v>1526</v>
      </c>
      <c r="BH59" s="75"/>
      <c r="BI59" s="38">
        <v>122</v>
      </c>
      <c r="BJ59" s="75"/>
      <c r="BK59" s="38"/>
      <c r="BL59" s="38"/>
      <c r="BM59" s="38"/>
      <c r="BN59" s="38"/>
    </row>
    <row r="60" spans="1:66" ht="18.75" customHeight="1" x14ac:dyDescent="0.3">
      <c r="B60" s="96"/>
      <c r="C60" s="38"/>
      <c r="D60" s="246"/>
      <c r="E60" s="250"/>
      <c r="F60" s="250"/>
      <c r="G60" s="250"/>
      <c r="H60" s="250"/>
      <c r="I60" s="97"/>
      <c r="J60" s="153"/>
      <c r="K60" s="99"/>
      <c r="L60" s="100"/>
      <c r="M60" s="101"/>
      <c r="N60" s="101"/>
      <c r="O60" s="61"/>
      <c r="P60" s="38"/>
      <c r="Q60" s="38"/>
      <c r="R60" s="38"/>
      <c r="S60" s="38"/>
      <c r="T60" s="62"/>
      <c r="U60" s="102"/>
      <c r="V60" s="102"/>
      <c r="W60" s="103"/>
      <c r="X60" s="101"/>
      <c r="Y60" s="102"/>
      <c r="Z60" s="103"/>
      <c r="AA60" s="104"/>
      <c r="AB60" s="102"/>
      <c r="AC60" s="103"/>
      <c r="AD60" s="38"/>
      <c r="AE60" s="102"/>
      <c r="AF60" s="103"/>
      <c r="AG60" s="38"/>
      <c r="AH60" s="102"/>
      <c r="AI60" s="103"/>
      <c r="AJ60" s="38"/>
      <c r="AK60" s="102"/>
      <c r="AL60" s="103"/>
      <c r="AM60" s="38"/>
      <c r="AN60" s="102"/>
      <c r="AO60" s="103"/>
      <c r="AP60" s="38"/>
      <c r="AQ60" s="102"/>
      <c r="AR60" s="103"/>
      <c r="AS60" s="208">
        <f t="shared" si="0"/>
        <v>0</v>
      </c>
      <c r="AT60" s="105"/>
      <c r="AU60" s="105"/>
      <c r="AV60" s="105"/>
      <c r="AW60" s="105"/>
      <c r="AX60" s="105"/>
      <c r="AY60" s="105"/>
      <c r="AZ60" s="105"/>
      <c r="BA60" s="106"/>
      <c r="BB60" s="107"/>
      <c r="BC60" s="93"/>
      <c r="BD60" s="74"/>
      <c r="BE60" s="38"/>
      <c r="BF60" s="74"/>
      <c r="BG60" s="69"/>
      <c r="BH60" s="75"/>
      <c r="BI60" s="38"/>
      <c r="BJ60" s="75"/>
      <c r="BK60" s="38"/>
      <c r="BL60" s="38"/>
      <c r="BM60" s="38"/>
      <c r="BN60" s="38"/>
    </row>
    <row r="61" spans="1:66" ht="18.75" customHeight="1" x14ac:dyDescent="0.3">
      <c r="A61" s="2">
        <v>6</v>
      </c>
      <c r="B61" s="96">
        <v>19</v>
      </c>
      <c r="C61" s="38" t="s">
        <v>183</v>
      </c>
      <c r="D61" s="246" t="s">
        <v>47</v>
      </c>
      <c r="E61" s="250"/>
      <c r="F61" s="250" t="s">
        <v>187</v>
      </c>
      <c r="G61" s="250" t="s">
        <v>297</v>
      </c>
      <c r="H61" s="250">
        <v>2566</v>
      </c>
      <c r="I61" s="97">
        <v>3003</v>
      </c>
      <c r="J61" s="248">
        <f>+I61+I62+I63</f>
        <v>7707</v>
      </c>
      <c r="K61" s="276">
        <f>+AS61+AS62+AS63</f>
        <v>10</v>
      </c>
      <c r="L61" s="100">
        <v>0</v>
      </c>
      <c r="M61" s="101"/>
      <c r="N61" s="101"/>
      <c r="O61" s="61">
        <f t="shared" si="17"/>
        <v>0</v>
      </c>
      <c r="P61" s="38">
        <v>2</v>
      </c>
      <c r="Q61" s="38"/>
      <c r="R61" s="38"/>
      <c r="S61" s="38"/>
      <c r="T61" s="62">
        <f t="shared" si="18"/>
        <v>2</v>
      </c>
      <c r="U61" s="261">
        <f>+O61+O62+O63+T61+T62+T63</f>
        <v>7</v>
      </c>
      <c r="V61" s="257">
        <f>+J61/1250</f>
        <v>6.1656000000000004</v>
      </c>
      <c r="W61" s="277">
        <f>+V61-U61</f>
        <v>-0.83439999999999959</v>
      </c>
      <c r="X61" s="101">
        <v>1</v>
      </c>
      <c r="Y61" s="257">
        <f>+J61/2500</f>
        <v>3.0828000000000002</v>
      </c>
      <c r="Z61" s="259">
        <f>+Y61-X61-X62-X63</f>
        <v>2.0828000000000002</v>
      </c>
      <c r="AA61" s="104">
        <v>1</v>
      </c>
      <c r="AB61" s="257">
        <f>+J61/8000</f>
        <v>0.96337499999999998</v>
      </c>
      <c r="AC61" s="259">
        <f>+AB61-AA61-AA62-AA63</f>
        <v>-3.6625000000000019E-2</v>
      </c>
      <c r="AD61" s="38"/>
      <c r="AE61" s="105">
        <v>1</v>
      </c>
      <c r="AF61" s="256">
        <v>1</v>
      </c>
      <c r="AG61" s="38">
        <v>1</v>
      </c>
      <c r="AH61" s="105">
        <v>1</v>
      </c>
      <c r="AI61" s="256">
        <v>0</v>
      </c>
      <c r="AJ61" s="38"/>
      <c r="AK61" s="102"/>
      <c r="AL61" s="103"/>
      <c r="AM61" s="38"/>
      <c r="AN61" s="102"/>
      <c r="AO61" s="103"/>
      <c r="AP61" s="38"/>
      <c r="AQ61" s="102"/>
      <c r="AR61" s="103"/>
      <c r="AS61" s="208">
        <f t="shared" si="0"/>
        <v>5</v>
      </c>
      <c r="AT61" s="105"/>
      <c r="AU61" s="105">
        <v>1</v>
      </c>
      <c r="AV61" s="105">
        <v>1</v>
      </c>
      <c r="AW61" s="105">
        <v>1</v>
      </c>
      <c r="AX61" s="105"/>
      <c r="AY61" s="105"/>
      <c r="AZ61" s="105">
        <v>1</v>
      </c>
      <c r="BA61" s="106">
        <f>SUM(AT61:AZ61)</f>
        <v>4</v>
      </c>
      <c r="BB61" s="107">
        <f>+AS61+BA61</f>
        <v>9</v>
      </c>
      <c r="BC61" s="93">
        <v>18831</v>
      </c>
      <c r="BD61" s="74"/>
      <c r="BE61" s="38">
        <v>6603</v>
      </c>
      <c r="BF61" s="74"/>
      <c r="BG61" s="69">
        <v>1474</v>
      </c>
      <c r="BH61" s="75"/>
      <c r="BI61" s="38">
        <v>117</v>
      </c>
      <c r="BJ61" s="75"/>
      <c r="BK61" s="38"/>
      <c r="BL61" s="94">
        <f>+BK61+BK62+BK63</f>
        <v>0</v>
      </c>
      <c r="BM61" s="38"/>
      <c r="BN61" s="95">
        <f>+BM61+BM62+BM63</f>
        <v>0</v>
      </c>
    </row>
    <row r="62" spans="1:66" ht="18.75" customHeight="1" x14ac:dyDescent="0.3">
      <c r="B62" s="96"/>
      <c r="C62" s="38" t="s">
        <v>184</v>
      </c>
      <c r="D62" s="246" t="s">
        <v>47</v>
      </c>
      <c r="E62" s="38"/>
      <c r="F62" s="38"/>
      <c r="G62" s="250"/>
      <c r="H62" s="250"/>
      <c r="I62" s="97">
        <v>2388</v>
      </c>
      <c r="J62" s="153"/>
      <c r="K62" s="99"/>
      <c r="L62" s="100">
        <v>0</v>
      </c>
      <c r="M62" s="101"/>
      <c r="N62" s="101"/>
      <c r="O62" s="61">
        <f t="shared" si="17"/>
        <v>0</v>
      </c>
      <c r="P62" s="38">
        <v>2</v>
      </c>
      <c r="Q62" s="38"/>
      <c r="R62" s="38"/>
      <c r="S62" s="38"/>
      <c r="T62" s="62">
        <f t="shared" si="18"/>
        <v>2</v>
      </c>
      <c r="U62" s="102"/>
      <c r="V62" s="102"/>
      <c r="W62" s="103"/>
      <c r="X62" s="101">
        <v>0</v>
      </c>
      <c r="Y62" s="102"/>
      <c r="Z62" s="103"/>
      <c r="AA62" s="104">
        <v>0</v>
      </c>
      <c r="AB62" s="102"/>
      <c r="AC62" s="103"/>
      <c r="AD62" s="38"/>
      <c r="AE62" s="102"/>
      <c r="AF62" s="103"/>
      <c r="AG62" s="38"/>
      <c r="AH62" s="102"/>
      <c r="AI62" s="103"/>
      <c r="AJ62" s="38"/>
      <c r="AK62" s="102"/>
      <c r="AL62" s="103"/>
      <c r="AM62" s="38"/>
      <c r="AN62" s="102"/>
      <c r="AO62" s="103"/>
      <c r="AP62" s="38"/>
      <c r="AQ62" s="102"/>
      <c r="AR62" s="103"/>
      <c r="AS62" s="208">
        <f t="shared" si="0"/>
        <v>2</v>
      </c>
      <c r="AT62" s="105"/>
      <c r="AU62" s="105"/>
      <c r="AV62" s="105">
        <v>1</v>
      </c>
      <c r="AW62" s="105"/>
      <c r="AX62" s="105"/>
      <c r="AY62" s="105">
        <v>1</v>
      </c>
      <c r="AZ62" s="105"/>
      <c r="BA62" s="106">
        <f>SUM(AT62:AZ62)</f>
        <v>2</v>
      </c>
      <c r="BB62" s="107">
        <f>+AS62+BA62</f>
        <v>4</v>
      </c>
      <c r="BC62" s="93">
        <v>11355</v>
      </c>
      <c r="BD62" s="74"/>
      <c r="BE62" s="38">
        <v>3419</v>
      </c>
      <c r="BF62" s="74"/>
      <c r="BG62" s="69">
        <v>993</v>
      </c>
      <c r="BH62" s="75"/>
      <c r="BI62" s="38">
        <v>83</v>
      </c>
      <c r="BJ62" s="75"/>
      <c r="BK62" s="38"/>
      <c r="BL62" s="38"/>
      <c r="BM62" s="38"/>
      <c r="BN62" s="38"/>
    </row>
    <row r="63" spans="1:66" ht="18.75" customHeight="1" x14ac:dyDescent="0.3">
      <c r="B63" s="96"/>
      <c r="C63" s="38" t="s">
        <v>185</v>
      </c>
      <c r="D63" s="246" t="s">
        <v>47</v>
      </c>
      <c r="E63" s="38"/>
      <c r="F63" s="38"/>
      <c r="G63" s="250"/>
      <c r="H63" s="250"/>
      <c r="I63" s="97">
        <v>2316</v>
      </c>
      <c r="J63" s="164"/>
      <c r="K63" s="99"/>
      <c r="L63" s="100">
        <v>1</v>
      </c>
      <c r="M63" s="101"/>
      <c r="N63" s="101"/>
      <c r="O63" s="61">
        <f t="shared" si="17"/>
        <v>1</v>
      </c>
      <c r="P63" s="38">
        <v>2</v>
      </c>
      <c r="Q63" s="38"/>
      <c r="R63" s="38"/>
      <c r="S63" s="38"/>
      <c r="T63" s="62">
        <f t="shared" si="18"/>
        <v>2</v>
      </c>
      <c r="U63" s="102"/>
      <c r="V63" s="102"/>
      <c r="W63" s="103"/>
      <c r="X63" s="101">
        <v>0</v>
      </c>
      <c r="Y63" s="102"/>
      <c r="Z63" s="103"/>
      <c r="AA63" s="104">
        <v>0</v>
      </c>
      <c r="AB63" s="102"/>
      <c r="AC63" s="103"/>
      <c r="AD63" s="38"/>
      <c r="AE63" s="102"/>
      <c r="AF63" s="103"/>
      <c r="AG63" s="38"/>
      <c r="AH63" s="102"/>
      <c r="AI63" s="103"/>
      <c r="AJ63" s="38"/>
      <c r="AK63" s="102"/>
      <c r="AL63" s="103"/>
      <c r="AM63" s="38"/>
      <c r="AN63" s="102"/>
      <c r="AO63" s="103"/>
      <c r="AP63" s="38"/>
      <c r="AQ63" s="102"/>
      <c r="AR63" s="103"/>
      <c r="AS63" s="208">
        <f t="shared" si="0"/>
        <v>3</v>
      </c>
      <c r="AT63" s="105"/>
      <c r="AU63" s="105"/>
      <c r="AV63" s="105">
        <v>1</v>
      </c>
      <c r="AW63" s="105"/>
      <c r="AX63" s="105"/>
      <c r="AY63" s="105">
        <v>1</v>
      </c>
      <c r="AZ63" s="105"/>
      <c r="BA63" s="106">
        <f>SUM(AT63:AZ63)</f>
        <v>2</v>
      </c>
      <c r="BB63" s="107">
        <f>+AS63+BA63</f>
        <v>5</v>
      </c>
      <c r="BC63" s="93">
        <v>9250</v>
      </c>
      <c r="BD63" s="74"/>
      <c r="BE63" s="38">
        <v>2830</v>
      </c>
      <c r="BF63" s="74"/>
      <c r="BG63" s="69">
        <v>1092</v>
      </c>
      <c r="BH63" s="75"/>
      <c r="BI63" s="38">
        <v>102</v>
      </c>
      <c r="BJ63" s="75"/>
      <c r="BK63" s="38"/>
      <c r="BL63" s="38"/>
      <c r="BM63" s="38"/>
      <c r="BN63" s="38"/>
    </row>
    <row r="64" spans="1:66" ht="18.75" customHeight="1" thickBot="1" x14ac:dyDescent="0.35">
      <c r="B64" s="154"/>
      <c r="C64" s="154" t="s">
        <v>42</v>
      </c>
      <c r="D64" s="154"/>
      <c r="E64" s="154"/>
      <c r="F64" s="154"/>
      <c r="G64" s="302"/>
      <c r="H64" s="302"/>
      <c r="I64" s="155">
        <f>SUM(I50:I63)</f>
        <v>44256</v>
      </c>
      <c r="J64" s="155">
        <f t="shared" ref="J64:BN64" si="21">SUM(J50:J63)</f>
        <v>44256</v>
      </c>
      <c r="K64" s="155">
        <f t="shared" si="21"/>
        <v>39</v>
      </c>
      <c r="L64" s="155">
        <f t="shared" si="21"/>
        <v>9</v>
      </c>
      <c r="M64" s="155">
        <f t="shared" si="21"/>
        <v>0</v>
      </c>
      <c r="N64" s="155">
        <f t="shared" si="21"/>
        <v>0</v>
      </c>
      <c r="O64" s="155">
        <f t="shared" si="21"/>
        <v>9</v>
      </c>
      <c r="P64" s="155">
        <f t="shared" si="21"/>
        <v>13</v>
      </c>
      <c r="Q64" s="155">
        <f t="shared" si="21"/>
        <v>2</v>
      </c>
      <c r="R64" s="155">
        <f t="shared" si="21"/>
        <v>1</v>
      </c>
      <c r="S64" s="155">
        <f t="shared" si="21"/>
        <v>0</v>
      </c>
      <c r="T64" s="155">
        <f t="shared" si="21"/>
        <v>16</v>
      </c>
      <c r="U64" s="155">
        <f t="shared" si="21"/>
        <v>25</v>
      </c>
      <c r="V64" s="155">
        <f t="shared" si="21"/>
        <v>35.404799999999994</v>
      </c>
      <c r="W64" s="155">
        <f t="shared" si="21"/>
        <v>10.404799999999998</v>
      </c>
      <c r="X64" s="155">
        <f t="shared" si="21"/>
        <v>8</v>
      </c>
      <c r="Y64" s="155">
        <f t="shared" si="21"/>
        <v>17.702399999999997</v>
      </c>
      <c r="Z64" s="155">
        <f t="shared" si="21"/>
        <v>9.702399999999999</v>
      </c>
      <c r="AA64" s="155">
        <f t="shared" si="21"/>
        <v>4</v>
      </c>
      <c r="AB64" s="155">
        <f t="shared" si="21"/>
        <v>4.7153749999999999</v>
      </c>
      <c r="AC64" s="155">
        <f t="shared" si="21"/>
        <v>0.71537499999999998</v>
      </c>
      <c r="AD64" s="155">
        <f t="shared" si="21"/>
        <v>0</v>
      </c>
      <c r="AE64" s="155">
        <f t="shared" si="21"/>
        <v>4</v>
      </c>
      <c r="AF64" s="155">
        <f t="shared" si="21"/>
        <v>4</v>
      </c>
      <c r="AG64" s="155">
        <f t="shared" si="21"/>
        <v>2</v>
      </c>
      <c r="AH64" s="155">
        <f t="shared" si="21"/>
        <v>4</v>
      </c>
      <c r="AI64" s="155">
        <f t="shared" si="21"/>
        <v>2</v>
      </c>
      <c r="AJ64" s="155">
        <f t="shared" si="21"/>
        <v>0</v>
      </c>
      <c r="AK64" s="155">
        <f t="shared" si="21"/>
        <v>1</v>
      </c>
      <c r="AL64" s="155">
        <f t="shared" si="21"/>
        <v>1</v>
      </c>
      <c r="AM64" s="155">
        <f t="shared" si="21"/>
        <v>0</v>
      </c>
      <c r="AN64" s="155">
        <f t="shared" si="21"/>
        <v>1</v>
      </c>
      <c r="AO64" s="155">
        <f t="shared" si="21"/>
        <v>1</v>
      </c>
      <c r="AP64" s="155">
        <f t="shared" si="21"/>
        <v>0</v>
      </c>
      <c r="AQ64" s="155">
        <f t="shared" si="21"/>
        <v>1</v>
      </c>
      <c r="AR64" s="155">
        <f t="shared" si="21"/>
        <v>1</v>
      </c>
      <c r="AS64" s="155">
        <f t="shared" si="21"/>
        <v>39</v>
      </c>
      <c r="AT64" s="155">
        <f t="shared" si="21"/>
        <v>1</v>
      </c>
      <c r="AU64" s="155">
        <f t="shared" si="21"/>
        <v>4</v>
      </c>
      <c r="AV64" s="155">
        <f t="shared" si="21"/>
        <v>8</v>
      </c>
      <c r="AW64" s="155">
        <f t="shared" si="21"/>
        <v>2</v>
      </c>
      <c r="AX64" s="155">
        <f t="shared" si="21"/>
        <v>0</v>
      </c>
      <c r="AY64" s="155">
        <f t="shared" si="21"/>
        <v>8</v>
      </c>
      <c r="AZ64" s="155">
        <f t="shared" si="21"/>
        <v>2</v>
      </c>
      <c r="BA64" s="155">
        <f t="shared" si="21"/>
        <v>25</v>
      </c>
      <c r="BB64" s="155">
        <f t="shared" si="21"/>
        <v>64</v>
      </c>
      <c r="BC64" s="155">
        <f t="shared" si="21"/>
        <v>219236</v>
      </c>
      <c r="BD64" s="155">
        <f t="shared" si="21"/>
        <v>219236</v>
      </c>
      <c r="BE64" s="155">
        <f t="shared" si="21"/>
        <v>78835</v>
      </c>
      <c r="BF64" s="155">
        <f t="shared" si="21"/>
        <v>78835</v>
      </c>
      <c r="BG64" s="155">
        <f t="shared" si="21"/>
        <v>17249</v>
      </c>
      <c r="BH64" s="155">
        <f t="shared" si="21"/>
        <v>17249</v>
      </c>
      <c r="BI64" s="155">
        <f t="shared" si="21"/>
        <v>1208</v>
      </c>
      <c r="BJ64" s="155">
        <f t="shared" si="21"/>
        <v>1208</v>
      </c>
      <c r="BK64" s="155">
        <f t="shared" si="21"/>
        <v>0</v>
      </c>
      <c r="BL64" s="155">
        <f t="shared" si="21"/>
        <v>0</v>
      </c>
      <c r="BM64" s="155">
        <f t="shared" si="21"/>
        <v>0</v>
      </c>
      <c r="BN64" s="155">
        <f t="shared" si="21"/>
        <v>0</v>
      </c>
    </row>
    <row r="65" spans="1:66" ht="18.75" customHeight="1" x14ac:dyDescent="0.3">
      <c r="A65" s="2">
        <v>7</v>
      </c>
      <c r="B65" s="96">
        <v>20</v>
      </c>
      <c r="C65" s="82" t="s">
        <v>48</v>
      </c>
      <c r="D65" s="82" t="s">
        <v>49</v>
      </c>
      <c r="E65" s="82" t="s">
        <v>193</v>
      </c>
      <c r="F65" s="82" t="s">
        <v>194</v>
      </c>
      <c r="G65" s="249" t="s">
        <v>298</v>
      </c>
      <c r="H65" s="249">
        <v>2565</v>
      </c>
      <c r="I65" s="83">
        <v>14837</v>
      </c>
      <c r="J65" s="83">
        <f>+I65</f>
        <v>14837</v>
      </c>
      <c r="K65" s="276">
        <f>+AS65</f>
        <v>1</v>
      </c>
      <c r="L65" s="85"/>
      <c r="M65" s="86"/>
      <c r="N65" s="86"/>
      <c r="O65" s="61">
        <f t="shared" si="17"/>
        <v>0</v>
      </c>
      <c r="P65" s="82"/>
      <c r="Q65" s="82"/>
      <c r="R65" s="82"/>
      <c r="S65" s="82"/>
      <c r="T65" s="62">
        <f t="shared" si="18"/>
        <v>0</v>
      </c>
      <c r="U65" s="151">
        <f>+O65+T65</f>
        <v>0</v>
      </c>
      <c r="V65" s="87">
        <f>+J65/1250</f>
        <v>11.8696</v>
      </c>
      <c r="W65" s="88">
        <f>+V65-U65</f>
        <v>11.8696</v>
      </c>
      <c r="X65" s="86"/>
      <c r="Y65" s="87">
        <f>+J65/2500</f>
        <v>5.9348000000000001</v>
      </c>
      <c r="Z65" s="88">
        <f>+Y65-X65</f>
        <v>5.9348000000000001</v>
      </c>
      <c r="AA65" s="89">
        <v>0</v>
      </c>
      <c r="AB65" s="87">
        <f>+J65/8000</f>
        <v>1.854625</v>
      </c>
      <c r="AC65" s="88">
        <f>+AB65-AA65</f>
        <v>1.854625</v>
      </c>
      <c r="AD65" s="82"/>
      <c r="AE65" s="82">
        <v>1</v>
      </c>
      <c r="AF65" s="141">
        <v>1</v>
      </c>
      <c r="AG65" s="82">
        <v>1</v>
      </c>
      <c r="AH65" s="82">
        <v>1</v>
      </c>
      <c r="AI65" s="141">
        <v>0</v>
      </c>
      <c r="AJ65" s="82"/>
      <c r="AK65" s="82">
        <v>1</v>
      </c>
      <c r="AL65" s="141">
        <v>1</v>
      </c>
      <c r="AM65" s="82"/>
      <c r="AN65" s="82">
        <v>1</v>
      </c>
      <c r="AO65" s="141">
        <v>1</v>
      </c>
      <c r="AP65" s="82"/>
      <c r="AQ65" s="82">
        <v>1</v>
      </c>
      <c r="AR65" s="141">
        <v>1</v>
      </c>
      <c r="AS65" s="208">
        <f t="shared" si="0"/>
        <v>1</v>
      </c>
      <c r="AT65" s="90"/>
      <c r="AU65" s="90"/>
      <c r="AV65" s="90"/>
      <c r="AW65" s="90"/>
      <c r="AX65" s="90"/>
      <c r="AY65" s="90"/>
      <c r="AZ65" s="90"/>
      <c r="BA65" s="91">
        <f>SUM(AT65:AZ65)</f>
        <v>0</v>
      </c>
      <c r="BB65" s="92">
        <f>+AS65+BA65</f>
        <v>1</v>
      </c>
      <c r="BC65" s="93">
        <v>206517</v>
      </c>
      <c r="BD65" s="105">
        <f>+BC65</f>
        <v>206517</v>
      </c>
      <c r="BE65" s="38">
        <v>70919</v>
      </c>
      <c r="BF65" s="105">
        <f>+BE65</f>
        <v>70919</v>
      </c>
      <c r="BG65" s="69">
        <v>8812</v>
      </c>
      <c r="BH65" s="105">
        <f>+BG65</f>
        <v>8812</v>
      </c>
      <c r="BI65" s="38">
        <v>3638</v>
      </c>
      <c r="BJ65" s="105">
        <f>+BI65</f>
        <v>3638</v>
      </c>
      <c r="BK65" s="38"/>
      <c r="BL65" s="94">
        <f>+BK65</f>
        <v>0</v>
      </c>
      <c r="BM65" s="38"/>
      <c r="BN65" s="95">
        <f>+BM65</f>
        <v>0</v>
      </c>
    </row>
    <row r="66" spans="1:66" ht="18.75" customHeight="1" x14ac:dyDescent="0.3">
      <c r="B66" s="96"/>
      <c r="C66" s="278" t="s">
        <v>274</v>
      </c>
      <c r="D66" s="82"/>
      <c r="E66" s="82"/>
      <c r="F66" s="82"/>
      <c r="G66" s="249"/>
      <c r="H66" s="249"/>
      <c r="I66" s="83"/>
      <c r="J66" s="142"/>
      <c r="K66" s="99"/>
      <c r="L66" s="85"/>
      <c r="M66" s="86"/>
      <c r="N66" s="86"/>
      <c r="O66" s="61"/>
      <c r="P66" s="82"/>
      <c r="Q66" s="82"/>
      <c r="R66" s="82"/>
      <c r="S66" s="82"/>
      <c r="T66" s="62"/>
      <c r="U66" s="102"/>
      <c r="V66" s="102"/>
      <c r="W66" s="103"/>
      <c r="X66" s="86"/>
      <c r="Y66" s="102"/>
      <c r="Z66" s="103"/>
      <c r="AA66" s="89"/>
      <c r="AB66" s="102"/>
      <c r="AC66" s="103"/>
      <c r="AD66" s="82"/>
      <c r="AE66" s="102"/>
      <c r="AF66" s="103"/>
      <c r="AG66" s="82"/>
      <c r="AH66" s="102"/>
      <c r="AI66" s="103"/>
      <c r="AJ66" s="82"/>
      <c r="AK66" s="102"/>
      <c r="AL66" s="103"/>
      <c r="AM66" s="82"/>
      <c r="AN66" s="102"/>
      <c r="AO66" s="103"/>
      <c r="AP66" s="82"/>
      <c r="AQ66" s="102"/>
      <c r="AR66" s="103"/>
      <c r="AS66" s="208">
        <f t="shared" si="0"/>
        <v>0</v>
      </c>
      <c r="AT66" s="90"/>
      <c r="AU66" s="90"/>
      <c r="AV66" s="90"/>
      <c r="AW66" s="90"/>
      <c r="AX66" s="90"/>
      <c r="AY66" s="90"/>
      <c r="AZ66" s="90"/>
      <c r="BA66" s="91"/>
      <c r="BB66" s="92"/>
      <c r="BC66" s="93"/>
      <c r="BD66" s="105"/>
      <c r="BE66" s="38"/>
      <c r="BF66" s="105"/>
      <c r="BG66" s="69"/>
      <c r="BH66" s="105"/>
      <c r="BI66" s="38"/>
      <c r="BJ66" s="105"/>
      <c r="BK66" s="38"/>
      <c r="BL66" s="94"/>
      <c r="BM66" s="38"/>
      <c r="BN66" s="95"/>
    </row>
    <row r="67" spans="1:66" ht="18.75" customHeight="1" x14ac:dyDescent="0.3">
      <c r="A67" s="2">
        <v>7</v>
      </c>
      <c r="B67" s="96">
        <v>21</v>
      </c>
      <c r="C67" s="38" t="s">
        <v>188</v>
      </c>
      <c r="D67" s="38" t="s">
        <v>49</v>
      </c>
      <c r="E67" s="38"/>
      <c r="F67" s="38" t="s">
        <v>193</v>
      </c>
      <c r="G67" s="250" t="s">
        <v>299</v>
      </c>
      <c r="H67" s="250">
        <v>2560</v>
      </c>
      <c r="I67" s="97">
        <v>3951</v>
      </c>
      <c r="J67" s="83">
        <f>+I67+I68+I69</f>
        <v>9146</v>
      </c>
      <c r="K67" s="276">
        <f>+AS67+AS68+AS69</f>
        <v>15</v>
      </c>
      <c r="L67" s="100">
        <v>2</v>
      </c>
      <c r="M67" s="101"/>
      <c r="N67" s="101"/>
      <c r="O67" s="61">
        <f t="shared" si="17"/>
        <v>2</v>
      </c>
      <c r="P67" s="38">
        <v>1</v>
      </c>
      <c r="Q67" s="38"/>
      <c r="R67" s="38"/>
      <c r="S67" s="38"/>
      <c r="T67" s="62">
        <f t="shared" si="18"/>
        <v>1</v>
      </c>
      <c r="U67" s="151">
        <f>+O67+O68+O69+T67+T68+T69</f>
        <v>9</v>
      </c>
      <c r="V67" s="87">
        <f>+J67/1250</f>
        <v>7.3167999999999997</v>
      </c>
      <c r="W67" s="88">
        <f>+V67-U67</f>
        <v>-1.6832000000000003</v>
      </c>
      <c r="X67" s="101">
        <v>3</v>
      </c>
      <c r="Y67" s="87">
        <f>+J67/2500</f>
        <v>3.6583999999999999</v>
      </c>
      <c r="Z67" s="88">
        <f>+Y67-X67-X68-X69</f>
        <v>-0.34160000000000013</v>
      </c>
      <c r="AA67" s="104">
        <v>1</v>
      </c>
      <c r="AB67" s="87">
        <f>+J67/8000</f>
        <v>1.1432500000000001</v>
      </c>
      <c r="AC67" s="88">
        <f>+AB67-AA67-AA68-AA69</f>
        <v>0.1432500000000001</v>
      </c>
      <c r="AD67" s="38"/>
      <c r="AE67" s="87">
        <v>1</v>
      </c>
      <c r="AF67" s="88">
        <v>1</v>
      </c>
      <c r="AG67" s="38">
        <v>1</v>
      </c>
      <c r="AH67" s="87">
        <v>1</v>
      </c>
      <c r="AI67" s="88">
        <f>+AH67-AG67-AG68-AG69-AG70</f>
        <v>0</v>
      </c>
      <c r="AJ67" s="38"/>
      <c r="AK67" s="102"/>
      <c r="AL67" s="103"/>
      <c r="AM67" s="38"/>
      <c r="AN67" s="102"/>
      <c r="AO67" s="103"/>
      <c r="AP67" s="38"/>
      <c r="AQ67" s="102"/>
      <c r="AR67" s="103"/>
      <c r="AS67" s="208">
        <f t="shared" si="0"/>
        <v>8</v>
      </c>
      <c r="AT67" s="105"/>
      <c r="AU67" s="105">
        <v>1</v>
      </c>
      <c r="AV67" s="105">
        <v>1</v>
      </c>
      <c r="AW67" s="105"/>
      <c r="AX67" s="105"/>
      <c r="AY67" s="105"/>
      <c r="AZ67" s="105"/>
      <c r="BA67" s="106">
        <f>SUM(AT67:AZ67)</f>
        <v>2</v>
      </c>
      <c r="BB67" s="107">
        <f>+AS67+BA67</f>
        <v>10</v>
      </c>
      <c r="BC67" s="93">
        <v>19042</v>
      </c>
      <c r="BD67" s="74"/>
      <c r="BE67" s="38">
        <v>8556</v>
      </c>
      <c r="BF67" s="74"/>
      <c r="BG67" s="69">
        <v>1546</v>
      </c>
      <c r="BH67" s="165"/>
      <c r="BI67" s="38">
        <v>147</v>
      </c>
      <c r="BJ67" s="165"/>
      <c r="BK67" s="38"/>
      <c r="BL67" s="94">
        <f>+BK67+BK68+BK69+BK72</f>
        <v>0</v>
      </c>
      <c r="BM67" s="38"/>
      <c r="BN67" s="95">
        <f>+BM67+BM68+BM69+BM72</f>
        <v>0</v>
      </c>
    </row>
    <row r="68" spans="1:66" ht="18.75" customHeight="1" x14ac:dyDescent="0.3">
      <c r="B68" s="96"/>
      <c r="C68" s="38" t="s">
        <v>189</v>
      </c>
      <c r="D68" s="38" t="s">
        <v>49</v>
      </c>
      <c r="E68" s="38"/>
      <c r="F68" s="38"/>
      <c r="G68" s="250"/>
      <c r="H68" s="250"/>
      <c r="I68" s="97">
        <v>3245</v>
      </c>
      <c r="J68" s="142"/>
      <c r="K68" s="99"/>
      <c r="L68" s="100">
        <v>1</v>
      </c>
      <c r="M68" s="101"/>
      <c r="N68" s="101"/>
      <c r="O68" s="61">
        <f t="shared" si="17"/>
        <v>1</v>
      </c>
      <c r="P68" s="38">
        <v>1</v>
      </c>
      <c r="Q68" s="38"/>
      <c r="R68" s="38"/>
      <c r="S68" s="38">
        <v>1</v>
      </c>
      <c r="T68" s="62">
        <f t="shared" si="18"/>
        <v>2</v>
      </c>
      <c r="U68" s="102"/>
      <c r="V68" s="102"/>
      <c r="W68" s="103"/>
      <c r="X68" s="101">
        <v>1</v>
      </c>
      <c r="Y68" s="102"/>
      <c r="Z68" s="103"/>
      <c r="AA68" s="104">
        <v>0</v>
      </c>
      <c r="AB68" s="102"/>
      <c r="AC68" s="103"/>
      <c r="AD68" s="38"/>
      <c r="AE68" s="102"/>
      <c r="AF68" s="103"/>
      <c r="AG68" s="38"/>
      <c r="AH68" s="102"/>
      <c r="AI68" s="103"/>
      <c r="AJ68" s="38"/>
      <c r="AK68" s="102"/>
      <c r="AL68" s="103"/>
      <c r="AM68" s="38"/>
      <c r="AN68" s="102"/>
      <c r="AO68" s="103"/>
      <c r="AP68" s="38"/>
      <c r="AQ68" s="102"/>
      <c r="AR68" s="103"/>
      <c r="AS68" s="208">
        <f t="shared" si="0"/>
        <v>4</v>
      </c>
      <c r="AT68" s="105"/>
      <c r="AU68" s="105"/>
      <c r="AV68" s="105">
        <v>1</v>
      </c>
      <c r="AW68" s="105">
        <v>1</v>
      </c>
      <c r="AX68" s="105"/>
      <c r="AY68" s="105"/>
      <c r="AZ68" s="105">
        <v>1</v>
      </c>
      <c r="BA68" s="106">
        <f>SUM(AT68:AZ68)</f>
        <v>3</v>
      </c>
      <c r="BB68" s="107">
        <f>+AS68+BA68</f>
        <v>7</v>
      </c>
      <c r="BC68" s="93">
        <v>9904</v>
      </c>
      <c r="BD68" s="74"/>
      <c r="BE68" s="38">
        <v>4845</v>
      </c>
      <c r="BF68" s="74"/>
      <c r="BG68" s="69">
        <v>963</v>
      </c>
      <c r="BH68" s="165"/>
      <c r="BI68" s="38">
        <v>61</v>
      </c>
      <c r="BJ68" s="165"/>
      <c r="BK68" s="38"/>
      <c r="BL68" s="38"/>
      <c r="BM68" s="38"/>
      <c r="BN68" s="38"/>
    </row>
    <row r="69" spans="1:66" ht="18.75" customHeight="1" x14ac:dyDescent="0.3">
      <c r="B69" s="96"/>
      <c r="C69" s="38" t="s">
        <v>190</v>
      </c>
      <c r="D69" s="38" t="s">
        <v>49</v>
      </c>
      <c r="E69" s="38"/>
      <c r="F69" s="38"/>
      <c r="G69" s="250"/>
      <c r="H69" s="250"/>
      <c r="I69" s="97">
        <v>1950</v>
      </c>
      <c r="J69" s="142"/>
      <c r="K69" s="99"/>
      <c r="L69" s="100">
        <v>0</v>
      </c>
      <c r="M69" s="101"/>
      <c r="N69" s="101"/>
      <c r="O69" s="61">
        <f t="shared" si="17"/>
        <v>0</v>
      </c>
      <c r="P69" s="38">
        <v>2</v>
      </c>
      <c r="Q69" s="38">
        <v>1</v>
      </c>
      <c r="R69" s="38"/>
      <c r="S69" s="38"/>
      <c r="T69" s="62">
        <f t="shared" si="18"/>
        <v>3</v>
      </c>
      <c r="U69" s="102"/>
      <c r="V69" s="102"/>
      <c r="W69" s="103"/>
      <c r="X69" s="101">
        <v>0</v>
      </c>
      <c r="Y69" s="102"/>
      <c r="Z69" s="103"/>
      <c r="AA69" s="104">
        <v>0</v>
      </c>
      <c r="AB69" s="102"/>
      <c r="AC69" s="103"/>
      <c r="AD69" s="38"/>
      <c r="AE69" s="102"/>
      <c r="AF69" s="103"/>
      <c r="AG69" s="38"/>
      <c r="AH69" s="102"/>
      <c r="AI69" s="103"/>
      <c r="AJ69" s="38"/>
      <c r="AK69" s="102"/>
      <c r="AL69" s="103"/>
      <c r="AM69" s="38"/>
      <c r="AN69" s="102"/>
      <c r="AO69" s="103"/>
      <c r="AP69" s="38"/>
      <c r="AQ69" s="102"/>
      <c r="AR69" s="103"/>
      <c r="AS69" s="208">
        <f t="shared" si="0"/>
        <v>3</v>
      </c>
      <c r="AT69" s="105"/>
      <c r="AU69" s="105"/>
      <c r="AV69" s="105"/>
      <c r="AW69" s="105"/>
      <c r="AX69" s="105"/>
      <c r="AY69" s="105"/>
      <c r="AZ69" s="105">
        <v>1</v>
      </c>
      <c r="BA69" s="106">
        <f>SUM(AT69:AZ69)</f>
        <v>1</v>
      </c>
      <c r="BB69" s="107">
        <f>+AS69+BA69</f>
        <v>4</v>
      </c>
      <c r="BC69" s="93">
        <v>7590</v>
      </c>
      <c r="BD69" s="74"/>
      <c r="BE69" s="38">
        <v>4272</v>
      </c>
      <c r="BF69" s="74"/>
      <c r="BG69" s="69">
        <v>657</v>
      </c>
      <c r="BH69" s="165"/>
      <c r="BI69" s="38">
        <v>40</v>
      </c>
      <c r="BJ69" s="165"/>
      <c r="BK69" s="38"/>
      <c r="BL69" s="38"/>
      <c r="BM69" s="38"/>
      <c r="BN69" s="38"/>
    </row>
    <row r="70" spans="1:66" ht="18.75" customHeight="1" x14ac:dyDescent="0.3">
      <c r="B70" s="96"/>
      <c r="C70" s="38"/>
      <c r="D70" s="38"/>
      <c r="E70" s="38"/>
      <c r="F70" s="38"/>
      <c r="G70" s="250"/>
      <c r="H70" s="250"/>
      <c r="I70" s="97"/>
      <c r="J70" s="142"/>
      <c r="K70" s="99"/>
      <c r="L70" s="100"/>
      <c r="M70" s="101"/>
      <c r="N70" s="101"/>
      <c r="O70" s="61"/>
      <c r="P70" s="38"/>
      <c r="Q70" s="38"/>
      <c r="R70" s="38"/>
      <c r="S70" s="38"/>
      <c r="T70" s="62"/>
      <c r="U70" s="102"/>
      <c r="V70" s="102"/>
      <c r="W70" s="103"/>
      <c r="X70" s="101"/>
      <c r="Y70" s="102"/>
      <c r="Z70" s="103"/>
      <c r="AA70" s="104"/>
      <c r="AB70" s="102"/>
      <c r="AC70" s="103"/>
      <c r="AD70" s="38"/>
      <c r="AE70" s="102"/>
      <c r="AF70" s="103"/>
      <c r="AG70" s="38"/>
      <c r="AH70" s="102"/>
      <c r="AI70" s="103"/>
      <c r="AJ70" s="38"/>
      <c r="AK70" s="102"/>
      <c r="AL70" s="103"/>
      <c r="AM70" s="38"/>
      <c r="AN70" s="102"/>
      <c r="AO70" s="103"/>
      <c r="AP70" s="38"/>
      <c r="AQ70" s="102"/>
      <c r="AR70" s="103"/>
      <c r="AS70" s="208">
        <f t="shared" si="0"/>
        <v>0</v>
      </c>
      <c r="AT70" s="105"/>
      <c r="AU70" s="105"/>
      <c r="AV70" s="105"/>
      <c r="AW70" s="105"/>
      <c r="AX70" s="105"/>
      <c r="AY70" s="105"/>
      <c r="AZ70" s="105"/>
      <c r="BA70" s="106"/>
      <c r="BB70" s="107"/>
      <c r="BC70" s="93"/>
      <c r="BD70" s="74"/>
      <c r="BE70" s="38"/>
      <c r="BF70" s="74"/>
      <c r="BG70" s="69"/>
      <c r="BH70" s="165"/>
      <c r="BI70" s="38"/>
      <c r="BJ70" s="165"/>
      <c r="BK70" s="38"/>
      <c r="BL70" s="38"/>
      <c r="BM70" s="38"/>
      <c r="BN70" s="38"/>
    </row>
    <row r="71" spans="1:66" ht="18.75" customHeight="1" x14ac:dyDescent="0.3">
      <c r="A71" s="2">
        <v>7</v>
      </c>
      <c r="B71" s="96">
        <v>22</v>
      </c>
      <c r="C71" s="38" t="s">
        <v>191</v>
      </c>
      <c r="D71" s="38" t="s">
        <v>49</v>
      </c>
      <c r="E71" s="38"/>
      <c r="F71" s="38" t="s">
        <v>300</v>
      </c>
      <c r="G71" s="250" t="s">
        <v>301</v>
      </c>
      <c r="H71" s="250">
        <v>2567</v>
      </c>
      <c r="I71" s="97">
        <v>6860</v>
      </c>
      <c r="J71" s="83">
        <f>+I71+I72</f>
        <v>9769</v>
      </c>
      <c r="K71" s="276">
        <f>+AS71+AS72</f>
        <v>6</v>
      </c>
      <c r="L71" s="100">
        <v>2</v>
      </c>
      <c r="M71" s="101"/>
      <c r="N71" s="101"/>
      <c r="O71" s="61">
        <f>SUM(L71:N71)</f>
        <v>2</v>
      </c>
      <c r="P71" s="38">
        <v>1</v>
      </c>
      <c r="Q71" s="38"/>
      <c r="R71" s="38"/>
      <c r="S71" s="38"/>
      <c r="T71" s="62">
        <f>SUM(P71:S71)</f>
        <v>1</v>
      </c>
      <c r="U71" s="151">
        <f>+O71+O72+T71+T72</f>
        <v>5</v>
      </c>
      <c r="V71" s="87">
        <f>+J71/1250</f>
        <v>7.8151999999999999</v>
      </c>
      <c r="W71" s="88">
        <f>+V71-U71</f>
        <v>2.8151999999999999</v>
      </c>
      <c r="X71" s="101">
        <v>1</v>
      </c>
      <c r="Y71" s="87">
        <f>+J71/2500</f>
        <v>3.9076</v>
      </c>
      <c r="Z71" s="88">
        <f>+Y71-X71-X72</f>
        <v>2.9076</v>
      </c>
      <c r="AA71" s="104">
        <v>0</v>
      </c>
      <c r="AB71" s="87">
        <f>+J71/8000</f>
        <v>1.221125</v>
      </c>
      <c r="AC71" s="88">
        <f>+AB71-AA71-AA72</f>
        <v>1.221125</v>
      </c>
      <c r="AD71" s="38"/>
      <c r="AE71" s="87">
        <v>1</v>
      </c>
      <c r="AF71" s="88">
        <v>1</v>
      </c>
      <c r="AG71" s="38"/>
      <c r="AH71" s="87">
        <v>1</v>
      </c>
      <c r="AI71" s="88">
        <f>+AH71-AG71-AG72</f>
        <v>1</v>
      </c>
      <c r="AJ71" s="38"/>
      <c r="AK71" s="102"/>
      <c r="AL71" s="103"/>
      <c r="AM71" s="38"/>
      <c r="AN71" s="102"/>
      <c r="AO71" s="103"/>
      <c r="AP71" s="38"/>
      <c r="AQ71" s="102"/>
      <c r="AR71" s="103"/>
      <c r="AS71" s="208">
        <f t="shared" si="0"/>
        <v>4</v>
      </c>
      <c r="AT71" s="105"/>
      <c r="AU71" s="105"/>
      <c r="AV71" s="105">
        <v>2</v>
      </c>
      <c r="AW71" s="105">
        <v>1</v>
      </c>
      <c r="AX71" s="105"/>
      <c r="AY71" s="105"/>
      <c r="AZ71" s="105">
        <v>1</v>
      </c>
      <c r="BA71" s="106">
        <f>SUM(AT71:AZ71)</f>
        <v>4</v>
      </c>
      <c r="BB71" s="107">
        <f>+AS71+BA71</f>
        <v>8</v>
      </c>
      <c r="BC71" s="93">
        <v>14885</v>
      </c>
      <c r="BD71" s="105">
        <f>+BC71+BC67+BC68+BC69+BC72</f>
        <v>74054</v>
      </c>
      <c r="BE71" s="38">
        <v>8247</v>
      </c>
      <c r="BF71" s="105">
        <f>+BE71+BE67+BE68+BE69+BE72</f>
        <v>32776</v>
      </c>
      <c r="BG71" s="69">
        <v>1804</v>
      </c>
      <c r="BH71" s="105">
        <f>+BG71+BG67+BG68+BG69+BG72</f>
        <v>6299</v>
      </c>
      <c r="BI71" s="38">
        <v>110</v>
      </c>
      <c r="BJ71" s="105">
        <f>+BI71+BI67+BI68+BI69+BI72</f>
        <v>478</v>
      </c>
      <c r="BK71" s="38"/>
      <c r="BL71" s="94">
        <f>+BK71+BK75+BK80</f>
        <v>0</v>
      </c>
      <c r="BM71" s="38"/>
      <c r="BN71" s="95">
        <f>+BM71+BM75+BM80</f>
        <v>0</v>
      </c>
    </row>
    <row r="72" spans="1:66" ht="18.75" customHeight="1" thickBot="1" x14ac:dyDescent="0.35">
      <c r="B72" s="119"/>
      <c r="C72" s="110" t="s">
        <v>192</v>
      </c>
      <c r="D72" s="110" t="s">
        <v>49</v>
      </c>
      <c r="E72" s="110"/>
      <c r="F72" s="110"/>
      <c r="G72" s="299"/>
      <c r="H72" s="299"/>
      <c r="I72" s="120">
        <v>2909</v>
      </c>
      <c r="J72" s="142"/>
      <c r="K72" s="99"/>
      <c r="L72" s="122">
        <v>0</v>
      </c>
      <c r="M72" s="123"/>
      <c r="N72" s="123"/>
      <c r="O72" s="61">
        <f t="shared" si="17"/>
        <v>0</v>
      </c>
      <c r="P72" s="110">
        <v>1</v>
      </c>
      <c r="Q72" s="110"/>
      <c r="R72" s="110"/>
      <c r="S72" s="110">
        <v>1</v>
      </c>
      <c r="T72" s="62">
        <f t="shared" si="18"/>
        <v>2</v>
      </c>
      <c r="U72" s="124"/>
      <c r="V72" s="124"/>
      <c r="W72" s="125"/>
      <c r="X72" s="123">
        <v>0</v>
      </c>
      <c r="Y72" s="124"/>
      <c r="Z72" s="125"/>
      <c r="AA72" s="126">
        <v>0</v>
      </c>
      <c r="AB72" s="124"/>
      <c r="AC72" s="125"/>
      <c r="AD72" s="110"/>
      <c r="AE72" s="124"/>
      <c r="AF72" s="125"/>
      <c r="AG72" s="110"/>
      <c r="AH72" s="124"/>
      <c r="AI72" s="125"/>
      <c r="AJ72" s="110"/>
      <c r="AK72" s="124"/>
      <c r="AL72" s="125"/>
      <c r="AM72" s="110"/>
      <c r="AN72" s="124"/>
      <c r="AO72" s="125"/>
      <c r="AP72" s="110"/>
      <c r="AQ72" s="124"/>
      <c r="AR72" s="125"/>
      <c r="AS72" s="208">
        <f t="shared" ref="AS72:AS133" si="22">+O72+T72+X72+AA72+AD72+AG72+AJ72+AM72+AP72</f>
        <v>2</v>
      </c>
      <c r="AT72" s="127"/>
      <c r="AU72" s="127"/>
      <c r="AV72" s="127">
        <v>1</v>
      </c>
      <c r="AW72" s="127"/>
      <c r="AX72" s="127"/>
      <c r="AY72" s="127"/>
      <c r="AZ72" s="127">
        <v>1</v>
      </c>
      <c r="BA72" s="128">
        <f>SUM(AT72:AZ72)</f>
        <v>2</v>
      </c>
      <c r="BB72" s="129">
        <f>+AS72+BA72</f>
        <v>4</v>
      </c>
      <c r="BC72" s="93">
        <v>22633</v>
      </c>
      <c r="BD72" s="74"/>
      <c r="BE72" s="38">
        <v>6856</v>
      </c>
      <c r="BF72" s="74"/>
      <c r="BG72" s="69">
        <v>1329</v>
      </c>
      <c r="BH72" s="165"/>
      <c r="BI72" s="38">
        <v>120</v>
      </c>
      <c r="BJ72" s="165"/>
      <c r="BK72" s="38"/>
      <c r="BL72" s="38"/>
      <c r="BM72" s="38"/>
      <c r="BN72" s="38"/>
    </row>
    <row r="73" spans="1:66" ht="19.5" customHeight="1" thickBot="1" x14ac:dyDescent="0.35">
      <c r="A73" s="76"/>
      <c r="B73" s="76"/>
      <c r="C73" s="77" t="s">
        <v>104</v>
      </c>
      <c r="D73" s="77"/>
      <c r="E73" s="77"/>
      <c r="F73" s="77"/>
      <c r="G73" s="298"/>
      <c r="H73" s="298"/>
      <c r="I73" s="78">
        <f>SUM(I65:I72)</f>
        <v>33752</v>
      </c>
      <c r="J73" s="238">
        <f>SUM(J65:J72)</f>
        <v>33752</v>
      </c>
      <c r="K73" s="238">
        <f>SUM(K65:K72)</f>
        <v>22</v>
      </c>
      <c r="L73" s="79">
        <f>SUM(L65:L72)</f>
        <v>5</v>
      </c>
      <c r="M73" s="80">
        <f>SUM(M65:M72)</f>
        <v>0</v>
      </c>
      <c r="N73" s="80">
        <f t="shared" ref="N73:AR73" si="23">SUM(N65:N72)</f>
        <v>0</v>
      </c>
      <c r="O73" s="80">
        <f t="shared" si="23"/>
        <v>5</v>
      </c>
      <c r="P73" s="80">
        <f t="shared" si="23"/>
        <v>6</v>
      </c>
      <c r="Q73" s="80">
        <f t="shared" si="23"/>
        <v>1</v>
      </c>
      <c r="R73" s="80">
        <f t="shared" si="23"/>
        <v>0</v>
      </c>
      <c r="S73" s="80">
        <f t="shared" si="23"/>
        <v>2</v>
      </c>
      <c r="T73" s="80">
        <f t="shared" si="23"/>
        <v>9</v>
      </c>
      <c r="U73" s="80">
        <f t="shared" si="23"/>
        <v>14</v>
      </c>
      <c r="V73" s="80">
        <f t="shared" si="23"/>
        <v>27.0016</v>
      </c>
      <c r="W73" s="80">
        <f t="shared" si="23"/>
        <v>13.0016</v>
      </c>
      <c r="X73" s="80">
        <f t="shared" si="23"/>
        <v>5</v>
      </c>
      <c r="Y73" s="80">
        <f t="shared" si="23"/>
        <v>13.5008</v>
      </c>
      <c r="Z73" s="80">
        <f t="shared" si="23"/>
        <v>8.5007999999999999</v>
      </c>
      <c r="AA73" s="80">
        <f t="shared" si="23"/>
        <v>1</v>
      </c>
      <c r="AB73" s="80">
        <f t="shared" si="23"/>
        <v>4.2190000000000003</v>
      </c>
      <c r="AC73" s="80">
        <f t="shared" si="23"/>
        <v>3.2190000000000003</v>
      </c>
      <c r="AD73" s="80">
        <f t="shared" si="23"/>
        <v>0</v>
      </c>
      <c r="AE73" s="80">
        <f t="shared" si="23"/>
        <v>3</v>
      </c>
      <c r="AF73" s="80">
        <f t="shared" si="23"/>
        <v>3</v>
      </c>
      <c r="AG73" s="80">
        <f t="shared" si="23"/>
        <v>2</v>
      </c>
      <c r="AH73" s="80">
        <f t="shared" si="23"/>
        <v>3</v>
      </c>
      <c r="AI73" s="80">
        <f t="shared" si="23"/>
        <v>1</v>
      </c>
      <c r="AJ73" s="80">
        <f t="shared" si="23"/>
        <v>0</v>
      </c>
      <c r="AK73" s="80">
        <f t="shared" si="23"/>
        <v>1</v>
      </c>
      <c r="AL73" s="80">
        <f t="shared" si="23"/>
        <v>1</v>
      </c>
      <c r="AM73" s="80">
        <f t="shared" si="23"/>
        <v>0</v>
      </c>
      <c r="AN73" s="80">
        <f t="shared" si="23"/>
        <v>1</v>
      </c>
      <c r="AO73" s="80">
        <f t="shared" si="23"/>
        <v>1</v>
      </c>
      <c r="AP73" s="80">
        <f t="shared" si="23"/>
        <v>0</v>
      </c>
      <c r="AQ73" s="80">
        <f t="shared" si="23"/>
        <v>1</v>
      </c>
      <c r="AR73" s="80">
        <f t="shared" si="23"/>
        <v>1</v>
      </c>
      <c r="AS73" s="208">
        <f t="shared" si="22"/>
        <v>22</v>
      </c>
      <c r="AT73" s="77">
        <f t="shared" ref="AT73:BN73" si="24">SUM(AT65:AT72)</f>
        <v>0</v>
      </c>
      <c r="AU73" s="77">
        <f t="shared" si="24"/>
        <v>1</v>
      </c>
      <c r="AV73" s="77">
        <f t="shared" si="24"/>
        <v>5</v>
      </c>
      <c r="AW73" s="77">
        <f t="shared" si="24"/>
        <v>2</v>
      </c>
      <c r="AX73" s="77">
        <f t="shared" si="24"/>
        <v>0</v>
      </c>
      <c r="AY73" s="77">
        <f t="shared" si="24"/>
        <v>0</v>
      </c>
      <c r="AZ73" s="77">
        <f t="shared" si="24"/>
        <v>4</v>
      </c>
      <c r="BA73" s="77">
        <f>SUM(BA65:BA72)</f>
        <v>12</v>
      </c>
      <c r="BB73" s="77">
        <f t="shared" si="24"/>
        <v>34</v>
      </c>
      <c r="BC73" s="77">
        <f t="shared" si="24"/>
        <v>280571</v>
      </c>
      <c r="BD73" s="77">
        <f t="shared" si="24"/>
        <v>280571</v>
      </c>
      <c r="BE73" s="77">
        <f t="shared" si="24"/>
        <v>103695</v>
      </c>
      <c r="BF73" s="77">
        <f t="shared" si="24"/>
        <v>103695</v>
      </c>
      <c r="BG73" s="77">
        <f t="shared" si="24"/>
        <v>15111</v>
      </c>
      <c r="BH73" s="77">
        <f t="shared" si="24"/>
        <v>15111</v>
      </c>
      <c r="BI73" s="77">
        <f t="shared" si="24"/>
        <v>4116</v>
      </c>
      <c r="BJ73" s="77">
        <f t="shared" si="24"/>
        <v>4116</v>
      </c>
      <c r="BK73" s="77">
        <f t="shared" si="24"/>
        <v>0</v>
      </c>
      <c r="BL73" s="77">
        <f t="shared" si="24"/>
        <v>0</v>
      </c>
      <c r="BM73" s="77">
        <f t="shared" si="24"/>
        <v>0</v>
      </c>
      <c r="BN73" s="77">
        <f t="shared" si="24"/>
        <v>0</v>
      </c>
    </row>
    <row r="74" spans="1:66" ht="18.75" customHeight="1" x14ac:dyDescent="0.3">
      <c r="A74" s="2">
        <v>8</v>
      </c>
      <c r="B74" s="81">
        <v>23</v>
      </c>
      <c r="C74" s="82" t="s">
        <v>196</v>
      </c>
      <c r="D74" s="82" t="s">
        <v>49</v>
      </c>
      <c r="E74" s="82" t="s">
        <v>208</v>
      </c>
      <c r="F74" s="82" t="s">
        <v>208</v>
      </c>
      <c r="G74" s="249" t="s">
        <v>302</v>
      </c>
      <c r="H74" s="249">
        <v>2561</v>
      </c>
      <c r="I74" s="83">
        <v>6041</v>
      </c>
      <c r="J74" s="162">
        <f>+I74+I75+I76</f>
        <v>10124</v>
      </c>
      <c r="K74" s="276">
        <f>+AS74+AS75+AS76</f>
        <v>11</v>
      </c>
      <c r="L74" s="85">
        <v>1</v>
      </c>
      <c r="M74" s="86"/>
      <c r="N74" s="86"/>
      <c r="O74" s="61">
        <f t="shared" si="17"/>
        <v>1</v>
      </c>
      <c r="P74" s="82">
        <v>3</v>
      </c>
      <c r="Q74" s="82"/>
      <c r="R74" s="82"/>
      <c r="S74" s="82"/>
      <c r="T74" s="62">
        <f t="shared" si="18"/>
        <v>3</v>
      </c>
      <c r="U74" s="151">
        <f>+O74+O75+O76+T74+T75+T76</f>
        <v>9</v>
      </c>
      <c r="V74" s="87">
        <f>+J74/1250</f>
        <v>8.0991999999999997</v>
      </c>
      <c r="W74" s="163">
        <f>+V74-U74</f>
        <v>-0.90080000000000027</v>
      </c>
      <c r="X74" s="86">
        <v>1</v>
      </c>
      <c r="Y74" s="87">
        <f>+J74/2500</f>
        <v>4.0495999999999999</v>
      </c>
      <c r="Z74" s="88">
        <f>+Y74-X74-X75-X76</f>
        <v>2.0495999999999999</v>
      </c>
      <c r="AA74" s="89">
        <v>0</v>
      </c>
      <c r="AB74" s="87">
        <f>+J74/8000</f>
        <v>1.2655000000000001</v>
      </c>
      <c r="AC74" s="88">
        <f>+AB74-AA74-AA75-AA76</f>
        <v>1.2655000000000001</v>
      </c>
      <c r="AD74" s="82"/>
      <c r="AE74" s="82">
        <v>1</v>
      </c>
      <c r="AF74" s="141">
        <v>1</v>
      </c>
      <c r="AG74" s="82"/>
      <c r="AH74" s="82">
        <v>1</v>
      </c>
      <c r="AI74" s="141">
        <v>1</v>
      </c>
      <c r="AJ74" s="82"/>
      <c r="AK74" s="82">
        <v>1</v>
      </c>
      <c r="AL74" s="141">
        <v>1</v>
      </c>
      <c r="AM74" s="82"/>
      <c r="AN74" s="82">
        <v>1</v>
      </c>
      <c r="AO74" s="141">
        <v>1</v>
      </c>
      <c r="AP74" s="82"/>
      <c r="AQ74" s="82">
        <v>1</v>
      </c>
      <c r="AR74" s="141">
        <v>1</v>
      </c>
      <c r="AS74" s="208">
        <f t="shared" si="22"/>
        <v>5</v>
      </c>
      <c r="AT74" s="90"/>
      <c r="AU74" s="90">
        <v>1</v>
      </c>
      <c r="AV74" s="90">
        <v>1</v>
      </c>
      <c r="AW74" s="90">
        <v>1</v>
      </c>
      <c r="AX74" s="90"/>
      <c r="AY74" s="90"/>
      <c r="AZ74" s="90">
        <v>1</v>
      </c>
      <c r="BA74" s="91">
        <f>SUM(AT74:AZ74)</f>
        <v>4</v>
      </c>
      <c r="BB74" s="92">
        <f>+AS74+BA74</f>
        <v>9</v>
      </c>
      <c r="BC74" s="93">
        <v>18121</v>
      </c>
      <c r="BD74" s="105">
        <f>+BC74+BC79+BC76+BC75</f>
        <v>48904</v>
      </c>
      <c r="BE74" s="38">
        <v>6958</v>
      </c>
      <c r="BF74" s="105">
        <f>+BE74+BE79+BE76+BE75</f>
        <v>19574</v>
      </c>
      <c r="BG74" s="69">
        <v>2204</v>
      </c>
      <c r="BH74" s="105">
        <f>+BG74+BG79+BG76+BG75</f>
        <v>6660</v>
      </c>
      <c r="BI74" s="38">
        <v>76</v>
      </c>
      <c r="BJ74" s="105">
        <f>+BI74+BI79+BI76+BI75</f>
        <v>506</v>
      </c>
      <c r="BK74" s="38"/>
      <c r="BL74" s="94">
        <f>+BK74+BK79+BK76</f>
        <v>0</v>
      </c>
      <c r="BM74" s="38"/>
      <c r="BN74" s="95">
        <f>+BM74+BM79+BM76</f>
        <v>0</v>
      </c>
    </row>
    <row r="75" spans="1:66" ht="18.75" customHeight="1" x14ac:dyDescent="0.3">
      <c r="B75" s="96"/>
      <c r="C75" s="38" t="s">
        <v>197</v>
      </c>
      <c r="D75" s="38" t="s">
        <v>49</v>
      </c>
      <c r="E75" s="38"/>
      <c r="F75" s="38"/>
      <c r="G75" s="250"/>
      <c r="H75" s="250"/>
      <c r="I75" s="97">
        <v>2700</v>
      </c>
      <c r="J75" s="153"/>
      <c r="K75" s="99"/>
      <c r="L75" s="100">
        <v>0</v>
      </c>
      <c r="M75" s="101"/>
      <c r="N75" s="101"/>
      <c r="O75" s="61">
        <f>SUM(L75:N75)</f>
        <v>0</v>
      </c>
      <c r="P75" s="38">
        <v>2</v>
      </c>
      <c r="Q75" s="38"/>
      <c r="R75" s="38"/>
      <c r="S75" s="38"/>
      <c r="T75" s="62">
        <f>SUM(P75:S75)</f>
        <v>2</v>
      </c>
      <c r="U75" s="102"/>
      <c r="V75" s="102"/>
      <c r="W75" s="103"/>
      <c r="X75" s="101">
        <v>1</v>
      </c>
      <c r="Y75" s="102"/>
      <c r="Z75" s="103"/>
      <c r="AA75" s="104"/>
      <c r="AB75" s="102"/>
      <c r="AC75" s="103"/>
      <c r="AD75" s="38"/>
      <c r="AE75" s="102"/>
      <c r="AF75" s="103"/>
      <c r="AG75" s="38"/>
      <c r="AH75" s="102"/>
      <c r="AI75" s="103"/>
      <c r="AJ75" s="38"/>
      <c r="AK75" s="102"/>
      <c r="AL75" s="103"/>
      <c r="AM75" s="38"/>
      <c r="AN75" s="102"/>
      <c r="AO75" s="103"/>
      <c r="AP75" s="38"/>
      <c r="AQ75" s="102"/>
      <c r="AR75" s="103"/>
      <c r="AS75" s="208">
        <f t="shared" si="22"/>
        <v>3</v>
      </c>
      <c r="AT75" s="105"/>
      <c r="AU75" s="105"/>
      <c r="AV75" s="105">
        <v>1</v>
      </c>
      <c r="AW75" s="105"/>
      <c r="AX75" s="105"/>
      <c r="AY75" s="105"/>
      <c r="AZ75" s="105">
        <v>1</v>
      </c>
      <c r="BA75" s="106">
        <f>SUM(AT75:AZ75)</f>
        <v>2</v>
      </c>
      <c r="BB75" s="107">
        <f>+AS75+BA75</f>
        <v>5</v>
      </c>
      <c r="BC75" s="93">
        <v>10923</v>
      </c>
      <c r="BD75" s="74"/>
      <c r="BE75" s="38">
        <v>4478</v>
      </c>
      <c r="BF75" s="74"/>
      <c r="BG75" s="69">
        <v>2209</v>
      </c>
      <c r="BH75" s="165"/>
      <c r="BI75" s="38">
        <v>287</v>
      </c>
      <c r="BJ75" s="165"/>
      <c r="BK75" s="38"/>
      <c r="BL75" s="38"/>
      <c r="BM75" s="38"/>
      <c r="BN75" s="38"/>
    </row>
    <row r="76" spans="1:66" ht="18.75" customHeight="1" x14ac:dyDescent="0.3">
      <c r="B76" s="96"/>
      <c r="C76" s="38" t="s">
        <v>198</v>
      </c>
      <c r="D76" s="38" t="s">
        <v>49</v>
      </c>
      <c r="E76" s="38"/>
      <c r="F76" s="38"/>
      <c r="G76" s="250"/>
      <c r="H76" s="250"/>
      <c r="I76" s="97">
        <v>1383</v>
      </c>
      <c r="J76" s="153"/>
      <c r="K76" s="99"/>
      <c r="L76" s="100">
        <v>1</v>
      </c>
      <c r="M76" s="101"/>
      <c r="N76" s="101"/>
      <c r="O76" s="61">
        <f>SUM(L76:N76)</f>
        <v>1</v>
      </c>
      <c r="P76" s="38">
        <v>2</v>
      </c>
      <c r="Q76" s="38"/>
      <c r="R76" s="38"/>
      <c r="S76" s="38"/>
      <c r="T76" s="62">
        <f>SUM(P76:S76)</f>
        <v>2</v>
      </c>
      <c r="U76" s="102"/>
      <c r="V76" s="102"/>
      <c r="W76" s="103"/>
      <c r="X76" s="101">
        <v>0</v>
      </c>
      <c r="Y76" s="102"/>
      <c r="Z76" s="103"/>
      <c r="AA76" s="104"/>
      <c r="AB76" s="102"/>
      <c r="AC76" s="103"/>
      <c r="AD76" s="38"/>
      <c r="AE76" s="102"/>
      <c r="AF76" s="103"/>
      <c r="AG76" s="38"/>
      <c r="AH76" s="102"/>
      <c r="AI76" s="103"/>
      <c r="AJ76" s="38"/>
      <c r="AK76" s="102"/>
      <c r="AL76" s="103"/>
      <c r="AM76" s="38"/>
      <c r="AN76" s="102"/>
      <c r="AO76" s="103"/>
      <c r="AP76" s="38"/>
      <c r="AQ76" s="102"/>
      <c r="AR76" s="103"/>
      <c r="AS76" s="208">
        <f t="shared" si="22"/>
        <v>3</v>
      </c>
      <c r="AT76" s="105"/>
      <c r="AU76" s="105"/>
      <c r="AV76" s="105"/>
      <c r="AW76" s="105"/>
      <c r="AX76" s="105"/>
      <c r="AY76" s="105"/>
      <c r="AZ76" s="105">
        <v>1</v>
      </c>
      <c r="BA76" s="106">
        <f>SUM(AT76:AZ76)</f>
        <v>1</v>
      </c>
      <c r="BB76" s="107">
        <f>+AS76+BA76</f>
        <v>4</v>
      </c>
      <c r="BC76" s="93">
        <v>4957</v>
      </c>
      <c r="BD76" s="74"/>
      <c r="BE76" s="38">
        <v>2016</v>
      </c>
      <c r="BF76" s="74"/>
      <c r="BG76" s="69">
        <v>691</v>
      </c>
      <c r="BH76" s="165"/>
      <c r="BI76" s="38">
        <v>56</v>
      </c>
      <c r="BJ76" s="165"/>
      <c r="BK76" s="38"/>
      <c r="BL76" s="38"/>
      <c r="BM76" s="38"/>
      <c r="BN76" s="38"/>
    </row>
    <row r="77" spans="1:66" ht="18.75" customHeight="1" x14ac:dyDescent="0.3">
      <c r="B77" s="96"/>
      <c r="C77" s="38"/>
      <c r="D77" s="38"/>
      <c r="E77" s="38"/>
      <c r="F77" s="38"/>
      <c r="G77" s="250"/>
      <c r="H77" s="250"/>
      <c r="I77" s="97"/>
      <c r="J77" s="153"/>
      <c r="K77" s="99"/>
      <c r="L77" s="100"/>
      <c r="M77" s="101"/>
      <c r="N77" s="101"/>
      <c r="O77" s="61"/>
      <c r="P77" s="38"/>
      <c r="Q77" s="38"/>
      <c r="R77" s="38"/>
      <c r="S77" s="38"/>
      <c r="T77" s="62"/>
      <c r="U77" s="102"/>
      <c r="V77" s="102"/>
      <c r="W77" s="103"/>
      <c r="X77" s="101"/>
      <c r="Y77" s="102"/>
      <c r="Z77" s="103"/>
      <c r="AA77" s="104"/>
      <c r="AB77" s="102"/>
      <c r="AC77" s="103"/>
      <c r="AD77" s="38"/>
      <c r="AE77" s="102"/>
      <c r="AF77" s="103"/>
      <c r="AG77" s="38"/>
      <c r="AH77" s="102"/>
      <c r="AI77" s="103"/>
      <c r="AJ77" s="38"/>
      <c r="AK77" s="102"/>
      <c r="AL77" s="103"/>
      <c r="AM77" s="38"/>
      <c r="AN77" s="102"/>
      <c r="AO77" s="103"/>
      <c r="AP77" s="38"/>
      <c r="AQ77" s="102"/>
      <c r="AR77" s="103"/>
      <c r="AS77" s="208">
        <f t="shared" si="22"/>
        <v>0</v>
      </c>
      <c r="AT77" s="105"/>
      <c r="AU77" s="105"/>
      <c r="AV77" s="105"/>
      <c r="AW77" s="105"/>
      <c r="AX77" s="105"/>
      <c r="AY77" s="105"/>
      <c r="AZ77" s="105"/>
      <c r="BA77" s="106"/>
      <c r="BB77" s="107"/>
      <c r="BC77" s="93"/>
      <c r="BD77" s="74"/>
      <c r="BE77" s="38"/>
      <c r="BF77" s="74"/>
      <c r="BG77" s="69"/>
      <c r="BH77" s="165"/>
      <c r="BI77" s="38"/>
      <c r="BJ77" s="165"/>
      <c r="BK77" s="38"/>
      <c r="BL77" s="38"/>
      <c r="BM77" s="38"/>
      <c r="BN77" s="38"/>
    </row>
    <row r="78" spans="1:66" ht="18.75" customHeight="1" x14ac:dyDescent="0.3">
      <c r="A78" s="2">
        <v>8</v>
      </c>
      <c r="B78" s="96">
        <v>24</v>
      </c>
      <c r="C78" s="38" t="s">
        <v>199</v>
      </c>
      <c r="D78" s="38" t="s">
        <v>49</v>
      </c>
      <c r="E78" s="38"/>
      <c r="F78" s="38" t="s">
        <v>303</v>
      </c>
      <c r="G78" s="250" t="s">
        <v>304</v>
      </c>
      <c r="H78" s="250">
        <v>2563</v>
      </c>
      <c r="I78" s="97">
        <v>4030</v>
      </c>
      <c r="J78" s="248">
        <f>+I78+I79+I80</f>
        <v>13904</v>
      </c>
      <c r="K78" s="276">
        <f>+AS78+AS79+AS80</f>
        <v>13</v>
      </c>
      <c r="L78" s="100"/>
      <c r="M78" s="101"/>
      <c r="N78" s="101"/>
      <c r="O78" s="61">
        <f>SUM(L78:N78)</f>
        <v>0</v>
      </c>
      <c r="P78" s="38">
        <v>3</v>
      </c>
      <c r="Q78" s="38"/>
      <c r="R78" s="38"/>
      <c r="S78" s="38"/>
      <c r="T78" s="62">
        <f>SUM(P78:S78)</f>
        <v>3</v>
      </c>
      <c r="U78" s="151">
        <f>+O78+O79+O80+T78+T79+T80</f>
        <v>9</v>
      </c>
      <c r="V78" s="87">
        <f>+J78/1250</f>
        <v>11.123200000000001</v>
      </c>
      <c r="W78" s="88">
        <f>+V78-U78</f>
        <v>2.1232000000000006</v>
      </c>
      <c r="X78" s="101">
        <v>1</v>
      </c>
      <c r="Y78" s="87">
        <f>+J78/2500</f>
        <v>5.5616000000000003</v>
      </c>
      <c r="Z78" s="88">
        <f>+Y78-X78-X79-X80</f>
        <v>2.5616000000000003</v>
      </c>
      <c r="AA78" s="104"/>
      <c r="AB78" s="87">
        <f>+J78/8000</f>
        <v>1.738</v>
      </c>
      <c r="AC78" s="88">
        <f>+AB78-AA78-AA79-AA80</f>
        <v>0.73799999999999999</v>
      </c>
      <c r="AD78" s="38"/>
      <c r="AE78" s="87">
        <v>1</v>
      </c>
      <c r="AF78" s="88">
        <v>1</v>
      </c>
      <c r="AG78" s="38"/>
      <c r="AH78" s="87">
        <v>1</v>
      </c>
      <c r="AI78" s="88">
        <v>1</v>
      </c>
      <c r="AJ78" s="38"/>
      <c r="AK78" s="102"/>
      <c r="AL78" s="103"/>
      <c r="AM78" s="38"/>
      <c r="AN78" s="102"/>
      <c r="AO78" s="103"/>
      <c r="AP78" s="38"/>
      <c r="AQ78" s="102"/>
      <c r="AR78" s="103"/>
      <c r="AS78" s="208">
        <f t="shared" si="22"/>
        <v>4</v>
      </c>
      <c r="AT78" s="105"/>
      <c r="AU78" s="105">
        <v>1</v>
      </c>
      <c r="AV78" s="105">
        <v>1</v>
      </c>
      <c r="AW78" s="105">
        <v>1</v>
      </c>
      <c r="AX78" s="105"/>
      <c r="AY78" s="105"/>
      <c r="AZ78" s="105">
        <v>1</v>
      </c>
      <c r="BA78" s="106">
        <f>SUM(AT78:AZ78)</f>
        <v>4</v>
      </c>
      <c r="BB78" s="107">
        <f>+AS78+BA78</f>
        <v>8</v>
      </c>
      <c r="BC78" s="93">
        <v>16973</v>
      </c>
      <c r="BD78" s="105">
        <f>+BC78+BC82+BC83+BC80</f>
        <v>67181</v>
      </c>
      <c r="BE78" s="38">
        <v>6989</v>
      </c>
      <c r="BF78" s="105">
        <f>+BE78+BE82+BE83+BE80</f>
        <v>28363</v>
      </c>
      <c r="BG78" s="69">
        <v>1912</v>
      </c>
      <c r="BH78" s="105">
        <f>+BG78+BG82+BG83+BG80</f>
        <v>8144</v>
      </c>
      <c r="BI78" s="38">
        <v>128</v>
      </c>
      <c r="BJ78" s="105">
        <f>+BI78+BI82+BI83+BI80</f>
        <v>480</v>
      </c>
      <c r="BK78" s="38"/>
      <c r="BL78" s="94">
        <f>+BK78+BK82+BK83</f>
        <v>0</v>
      </c>
      <c r="BM78" s="38"/>
      <c r="BN78" s="95">
        <f>+BM78+BM82+BM83</f>
        <v>0</v>
      </c>
    </row>
    <row r="79" spans="1:66" ht="18.75" customHeight="1" x14ac:dyDescent="0.3">
      <c r="B79" s="96"/>
      <c r="C79" s="38" t="s">
        <v>200</v>
      </c>
      <c r="D79" s="38" t="s">
        <v>49</v>
      </c>
      <c r="E79" s="38"/>
      <c r="F79" s="38"/>
      <c r="G79" s="250"/>
      <c r="H79" s="250"/>
      <c r="I79" s="97">
        <v>5818</v>
      </c>
      <c r="J79" s="153"/>
      <c r="K79" s="99"/>
      <c r="L79" s="100">
        <v>2</v>
      </c>
      <c r="M79" s="101"/>
      <c r="N79" s="101"/>
      <c r="O79" s="61">
        <f t="shared" si="17"/>
        <v>2</v>
      </c>
      <c r="P79" s="38"/>
      <c r="Q79" s="38"/>
      <c r="R79" s="38">
        <v>1</v>
      </c>
      <c r="S79" s="38"/>
      <c r="T79" s="62">
        <f t="shared" si="18"/>
        <v>1</v>
      </c>
      <c r="U79" s="102"/>
      <c r="V79" s="102"/>
      <c r="W79" s="103"/>
      <c r="X79" s="101">
        <v>1</v>
      </c>
      <c r="Y79" s="102"/>
      <c r="Z79" s="103"/>
      <c r="AA79" s="104">
        <v>0</v>
      </c>
      <c r="AB79" s="102"/>
      <c r="AC79" s="103"/>
      <c r="AD79" s="38"/>
      <c r="AE79" s="102"/>
      <c r="AF79" s="103"/>
      <c r="AG79" s="38"/>
      <c r="AH79" s="102"/>
      <c r="AI79" s="103"/>
      <c r="AJ79" s="38"/>
      <c r="AK79" s="102"/>
      <c r="AL79" s="103"/>
      <c r="AM79" s="38"/>
      <c r="AN79" s="102"/>
      <c r="AO79" s="103"/>
      <c r="AP79" s="38"/>
      <c r="AQ79" s="102"/>
      <c r="AR79" s="103"/>
      <c r="AS79" s="208">
        <f t="shared" si="22"/>
        <v>4</v>
      </c>
      <c r="AT79" s="105"/>
      <c r="AU79" s="105"/>
      <c r="AV79" s="105">
        <v>1</v>
      </c>
      <c r="AW79" s="105"/>
      <c r="AX79" s="105"/>
      <c r="AY79" s="105"/>
      <c r="AZ79" s="105">
        <v>1</v>
      </c>
      <c r="BA79" s="106">
        <f>SUM(AT79:AZ79)</f>
        <v>2</v>
      </c>
      <c r="BB79" s="107">
        <f>+AS79+BA79</f>
        <v>6</v>
      </c>
      <c r="BC79" s="93">
        <v>14903</v>
      </c>
      <c r="BD79" s="74"/>
      <c r="BE79" s="38">
        <v>6122</v>
      </c>
      <c r="BF79" s="74"/>
      <c r="BG79" s="69">
        <v>1556</v>
      </c>
      <c r="BH79" s="165"/>
      <c r="BI79" s="38">
        <v>87</v>
      </c>
      <c r="BJ79" s="165"/>
      <c r="BK79" s="38"/>
      <c r="BL79" s="38"/>
      <c r="BM79" s="38"/>
      <c r="BN79" s="38"/>
    </row>
    <row r="80" spans="1:66" ht="18.75" customHeight="1" x14ac:dyDescent="0.3">
      <c r="B80" s="96"/>
      <c r="C80" s="38" t="s">
        <v>201</v>
      </c>
      <c r="D80" s="38" t="s">
        <v>49</v>
      </c>
      <c r="E80" s="38"/>
      <c r="F80" s="38"/>
      <c r="G80" s="250"/>
      <c r="H80" s="250"/>
      <c r="I80" s="97">
        <v>4056</v>
      </c>
      <c r="J80" s="153"/>
      <c r="K80" s="99"/>
      <c r="L80" s="100">
        <v>0</v>
      </c>
      <c r="M80" s="101"/>
      <c r="N80" s="101"/>
      <c r="O80" s="61">
        <f>SUM(L80:N80)</f>
        <v>0</v>
      </c>
      <c r="P80" s="38">
        <v>2</v>
      </c>
      <c r="Q80" s="38">
        <v>1</v>
      </c>
      <c r="R80" s="38"/>
      <c r="S80" s="38"/>
      <c r="T80" s="62">
        <f>SUM(P80:S80)</f>
        <v>3</v>
      </c>
      <c r="U80" s="102"/>
      <c r="V80" s="102"/>
      <c r="W80" s="103"/>
      <c r="X80" s="101">
        <v>1</v>
      </c>
      <c r="Y80" s="102"/>
      <c r="Z80" s="103"/>
      <c r="AA80" s="104">
        <v>1</v>
      </c>
      <c r="AB80" s="102"/>
      <c r="AC80" s="103"/>
      <c r="AD80" s="38"/>
      <c r="AE80" s="102"/>
      <c r="AF80" s="103"/>
      <c r="AG80" s="38"/>
      <c r="AH80" s="102"/>
      <c r="AI80" s="103"/>
      <c r="AJ80" s="38"/>
      <c r="AK80" s="102"/>
      <c r="AL80" s="103"/>
      <c r="AM80" s="38"/>
      <c r="AN80" s="102"/>
      <c r="AO80" s="103"/>
      <c r="AP80" s="38"/>
      <c r="AQ80" s="102"/>
      <c r="AR80" s="103"/>
      <c r="AS80" s="208">
        <f t="shared" si="22"/>
        <v>5</v>
      </c>
      <c r="AT80" s="105"/>
      <c r="AU80" s="105">
        <v>1</v>
      </c>
      <c r="AV80" s="105">
        <v>1</v>
      </c>
      <c r="AW80" s="105"/>
      <c r="AX80" s="105"/>
      <c r="AY80" s="105"/>
      <c r="AZ80" s="105">
        <v>1</v>
      </c>
      <c r="BA80" s="106">
        <f>SUM(AT80:AZ80)</f>
        <v>3</v>
      </c>
      <c r="BB80" s="107">
        <f>+AS80+BA80</f>
        <v>8</v>
      </c>
      <c r="BC80" s="93">
        <v>17451</v>
      </c>
      <c r="BD80" s="74"/>
      <c r="BE80" s="38">
        <v>7032</v>
      </c>
      <c r="BF80" s="74"/>
      <c r="BG80" s="69">
        <v>1998</v>
      </c>
      <c r="BH80" s="165"/>
      <c r="BI80" s="38">
        <v>126</v>
      </c>
      <c r="BJ80" s="165"/>
      <c r="BK80" s="38"/>
      <c r="BL80" s="38"/>
      <c r="BM80" s="38"/>
      <c r="BN80" s="38"/>
    </row>
    <row r="81" spans="1:66" ht="18.75" customHeight="1" x14ac:dyDescent="0.3">
      <c r="B81" s="96"/>
      <c r="C81" s="38"/>
      <c r="D81" s="38"/>
      <c r="E81" s="38"/>
      <c r="F81" s="38"/>
      <c r="G81" s="250"/>
      <c r="H81" s="250"/>
      <c r="I81" s="97"/>
      <c r="J81" s="153"/>
      <c r="K81" s="99"/>
      <c r="L81" s="100"/>
      <c r="M81" s="101"/>
      <c r="N81" s="101"/>
      <c r="O81" s="61"/>
      <c r="P81" s="38"/>
      <c r="Q81" s="38"/>
      <c r="R81" s="38"/>
      <c r="S81" s="38"/>
      <c r="T81" s="62"/>
      <c r="U81" s="102"/>
      <c r="V81" s="102"/>
      <c r="W81" s="103"/>
      <c r="X81" s="101"/>
      <c r="Y81" s="102"/>
      <c r="Z81" s="103"/>
      <c r="AA81" s="104"/>
      <c r="AB81" s="102"/>
      <c r="AC81" s="103"/>
      <c r="AD81" s="38"/>
      <c r="AE81" s="102"/>
      <c r="AF81" s="103"/>
      <c r="AG81" s="38"/>
      <c r="AH81" s="102"/>
      <c r="AI81" s="103"/>
      <c r="AJ81" s="38"/>
      <c r="AK81" s="102"/>
      <c r="AL81" s="103"/>
      <c r="AM81" s="38"/>
      <c r="AN81" s="102"/>
      <c r="AO81" s="103"/>
      <c r="AP81" s="38"/>
      <c r="AQ81" s="102"/>
      <c r="AR81" s="103"/>
      <c r="AS81" s="208">
        <f t="shared" si="22"/>
        <v>0</v>
      </c>
      <c r="AT81" s="105"/>
      <c r="AU81" s="105"/>
      <c r="AV81" s="105"/>
      <c r="AW81" s="105"/>
      <c r="AX81" s="105"/>
      <c r="AY81" s="105"/>
      <c r="AZ81" s="105"/>
      <c r="BA81" s="106"/>
      <c r="BB81" s="107"/>
      <c r="BC81" s="93"/>
      <c r="BD81" s="74"/>
      <c r="BE81" s="38"/>
      <c r="BF81" s="74"/>
      <c r="BG81" s="69"/>
      <c r="BH81" s="165"/>
      <c r="BI81" s="38"/>
      <c r="BJ81" s="165"/>
      <c r="BK81" s="38"/>
      <c r="BL81" s="38"/>
      <c r="BM81" s="38"/>
      <c r="BN81" s="38"/>
    </row>
    <row r="82" spans="1:66" ht="18.75" customHeight="1" x14ac:dyDescent="0.3">
      <c r="A82" s="2">
        <v>8</v>
      </c>
      <c r="B82" s="96">
        <v>25</v>
      </c>
      <c r="C82" s="38" t="s">
        <v>195</v>
      </c>
      <c r="D82" s="38" t="s">
        <v>49</v>
      </c>
      <c r="E82" s="38"/>
      <c r="F82" s="38" t="s">
        <v>209</v>
      </c>
      <c r="G82" s="250" t="s">
        <v>305</v>
      </c>
      <c r="H82" s="250">
        <v>2569</v>
      </c>
      <c r="I82" s="97">
        <v>5752</v>
      </c>
      <c r="J82" s="248">
        <f>+I82+I83</f>
        <v>9894</v>
      </c>
      <c r="K82" s="276">
        <f>+AS82+AS83</f>
        <v>8</v>
      </c>
      <c r="L82" s="100">
        <v>1</v>
      </c>
      <c r="M82" s="101"/>
      <c r="N82" s="101"/>
      <c r="O82" s="61">
        <f t="shared" si="17"/>
        <v>1</v>
      </c>
      <c r="P82" s="38">
        <v>1</v>
      </c>
      <c r="Q82" s="38"/>
      <c r="R82" s="38"/>
      <c r="S82" s="38">
        <v>1</v>
      </c>
      <c r="T82" s="62">
        <f t="shared" si="18"/>
        <v>2</v>
      </c>
      <c r="U82" s="151">
        <f>+O82+O83+T82+T83</f>
        <v>6</v>
      </c>
      <c r="V82" s="87">
        <f>+J82/1250</f>
        <v>7.9151999999999996</v>
      </c>
      <c r="W82" s="88">
        <f>+V82-U82</f>
        <v>1.9151999999999996</v>
      </c>
      <c r="X82" s="101">
        <v>1</v>
      </c>
      <c r="Y82" s="87">
        <f>+J82/2500</f>
        <v>3.9575999999999998</v>
      </c>
      <c r="Z82" s="88">
        <f>+Y82-X82-X83</f>
        <v>1.9575999999999998</v>
      </c>
      <c r="AA82" s="104">
        <v>0</v>
      </c>
      <c r="AB82" s="87">
        <f>+J82/8000</f>
        <v>1.23675</v>
      </c>
      <c r="AC82" s="88">
        <f>+AB82-AA82</f>
        <v>1.23675</v>
      </c>
      <c r="AD82" s="38"/>
      <c r="AE82" s="87">
        <v>1</v>
      </c>
      <c r="AF82" s="88">
        <v>1</v>
      </c>
      <c r="AG82" s="38"/>
      <c r="AH82" s="87">
        <v>1</v>
      </c>
      <c r="AI82" s="88">
        <v>1</v>
      </c>
      <c r="AJ82" s="38"/>
      <c r="AK82" s="102"/>
      <c r="AL82" s="103"/>
      <c r="AM82" s="38"/>
      <c r="AN82" s="102"/>
      <c r="AO82" s="103"/>
      <c r="AP82" s="38"/>
      <c r="AQ82" s="102"/>
      <c r="AR82" s="103"/>
      <c r="AS82" s="208">
        <f t="shared" si="22"/>
        <v>4</v>
      </c>
      <c r="AT82" s="105"/>
      <c r="AU82" s="105">
        <v>1</v>
      </c>
      <c r="AV82" s="105">
        <v>1</v>
      </c>
      <c r="AW82" s="105"/>
      <c r="AX82" s="105"/>
      <c r="AY82" s="105"/>
      <c r="AZ82" s="105">
        <v>1</v>
      </c>
      <c r="BA82" s="106">
        <f>SUM(AT82:AZ82)</f>
        <v>3</v>
      </c>
      <c r="BB82" s="107">
        <f>+AS82+BA82</f>
        <v>7</v>
      </c>
      <c r="BC82" s="93">
        <v>22839</v>
      </c>
      <c r="BD82" s="74"/>
      <c r="BE82" s="38">
        <v>8121</v>
      </c>
      <c r="BF82" s="74"/>
      <c r="BG82" s="69">
        <v>2490</v>
      </c>
      <c r="BH82" s="165"/>
      <c r="BI82" s="38">
        <v>144</v>
      </c>
      <c r="BJ82" s="165"/>
      <c r="BK82" s="38"/>
      <c r="BL82" s="38"/>
      <c r="BM82" s="38"/>
      <c r="BN82" s="38"/>
    </row>
    <row r="83" spans="1:66" ht="18.75" customHeight="1" x14ac:dyDescent="0.3">
      <c r="B83" s="96"/>
      <c r="C83" s="38" t="s">
        <v>50</v>
      </c>
      <c r="D83" s="38" t="s">
        <v>49</v>
      </c>
      <c r="E83" s="38"/>
      <c r="F83" s="38"/>
      <c r="G83" s="250"/>
      <c r="H83" s="250"/>
      <c r="I83" s="97">
        <v>4142</v>
      </c>
      <c r="J83" s="153"/>
      <c r="K83" s="99"/>
      <c r="L83" s="100">
        <v>1</v>
      </c>
      <c r="M83" s="101"/>
      <c r="N83" s="101"/>
      <c r="O83" s="61">
        <f t="shared" si="17"/>
        <v>1</v>
      </c>
      <c r="P83" s="38">
        <v>2</v>
      </c>
      <c r="Q83" s="38"/>
      <c r="R83" s="38"/>
      <c r="S83" s="38"/>
      <c r="T83" s="62">
        <f t="shared" si="18"/>
        <v>2</v>
      </c>
      <c r="U83" s="102"/>
      <c r="V83" s="102"/>
      <c r="W83" s="103"/>
      <c r="X83" s="101">
        <v>1</v>
      </c>
      <c r="Y83" s="102"/>
      <c r="Z83" s="103"/>
      <c r="AA83" s="104">
        <v>0</v>
      </c>
      <c r="AB83" s="102"/>
      <c r="AC83" s="103"/>
      <c r="AD83" s="38"/>
      <c r="AE83" s="102"/>
      <c r="AF83" s="103"/>
      <c r="AG83" s="38"/>
      <c r="AH83" s="102"/>
      <c r="AI83" s="103"/>
      <c r="AJ83" s="38"/>
      <c r="AK83" s="102"/>
      <c r="AL83" s="103"/>
      <c r="AM83" s="38"/>
      <c r="AN83" s="102"/>
      <c r="AO83" s="103"/>
      <c r="AP83" s="38"/>
      <c r="AQ83" s="102"/>
      <c r="AR83" s="103"/>
      <c r="AS83" s="208">
        <f t="shared" si="22"/>
        <v>4</v>
      </c>
      <c r="AT83" s="105"/>
      <c r="AU83" s="105"/>
      <c r="AV83" s="105"/>
      <c r="AW83" s="105"/>
      <c r="AX83" s="105"/>
      <c r="AY83" s="105"/>
      <c r="AZ83" s="105">
        <v>1</v>
      </c>
      <c r="BA83" s="106">
        <f>SUM(AT83:AZ83)</f>
        <v>1</v>
      </c>
      <c r="BB83" s="107">
        <f>+AS83+BA83</f>
        <v>5</v>
      </c>
      <c r="BC83" s="93">
        <v>9918</v>
      </c>
      <c r="BD83" s="74"/>
      <c r="BE83" s="38">
        <v>6221</v>
      </c>
      <c r="BF83" s="74"/>
      <c r="BG83" s="69">
        <v>1744</v>
      </c>
      <c r="BH83" s="165"/>
      <c r="BI83" s="38">
        <v>82</v>
      </c>
      <c r="BJ83" s="165"/>
      <c r="BK83" s="38"/>
      <c r="BL83" s="38"/>
      <c r="BM83" s="38"/>
      <c r="BN83" s="38"/>
    </row>
    <row r="84" spans="1:66" ht="19.5" customHeight="1" thickBot="1" x14ac:dyDescent="0.35">
      <c r="A84" s="76"/>
      <c r="B84" s="76"/>
      <c r="C84" s="77" t="s">
        <v>105</v>
      </c>
      <c r="D84" s="77"/>
      <c r="E84" s="77"/>
      <c r="F84" s="77"/>
      <c r="G84" s="298"/>
      <c r="H84" s="298"/>
      <c r="I84" s="78">
        <f>SUM(I74:I83)</f>
        <v>33922</v>
      </c>
      <c r="J84" s="238">
        <f>SUM(J74:J83)</f>
        <v>33922</v>
      </c>
      <c r="K84" s="79">
        <f>SUM(K74:K83)</f>
        <v>32</v>
      </c>
      <c r="L84" s="79">
        <f>SUM(L74:L83)</f>
        <v>6</v>
      </c>
      <c r="M84" s="79">
        <f t="shared" ref="M84:AR84" si="25">SUM(M74:M83)</f>
        <v>0</v>
      </c>
      <c r="N84" s="79">
        <f t="shared" si="25"/>
        <v>0</v>
      </c>
      <c r="O84" s="79">
        <f t="shared" si="25"/>
        <v>6</v>
      </c>
      <c r="P84" s="79">
        <f t="shared" si="25"/>
        <v>15</v>
      </c>
      <c r="Q84" s="79">
        <f t="shared" si="25"/>
        <v>1</v>
      </c>
      <c r="R84" s="79">
        <f t="shared" si="25"/>
        <v>1</v>
      </c>
      <c r="S84" s="79">
        <f t="shared" si="25"/>
        <v>1</v>
      </c>
      <c r="T84" s="79">
        <f>SUM(T74:T83)</f>
        <v>18</v>
      </c>
      <c r="U84" s="79">
        <f t="shared" si="25"/>
        <v>24</v>
      </c>
      <c r="V84" s="178">
        <f t="shared" si="25"/>
        <v>27.137599999999999</v>
      </c>
      <c r="W84" s="178">
        <f t="shared" si="25"/>
        <v>3.1375999999999999</v>
      </c>
      <c r="X84" s="79">
        <f t="shared" si="25"/>
        <v>7</v>
      </c>
      <c r="Y84" s="178">
        <f t="shared" si="25"/>
        <v>13.5688</v>
      </c>
      <c r="Z84" s="178">
        <f t="shared" si="25"/>
        <v>6.5687999999999995</v>
      </c>
      <c r="AA84" s="79">
        <f t="shared" si="25"/>
        <v>1</v>
      </c>
      <c r="AB84" s="178">
        <f t="shared" si="25"/>
        <v>4.2402499999999996</v>
      </c>
      <c r="AC84" s="178">
        <f t="shared" si="25"/>
        <v>3.2402499999999996</v>
      </c>
      <c r="AD84" s="79">
        <f t="shared" si="25"/>
        <v>0</v>
      </c>
      <c r="AE84" s="79">
        <f t="shared" si="25"/>
        <v>3</v>
      </c>
      <c r="AF84" s="79">
        <f t="shared" si="25"/>
        <v>3</v>
      </c>
      <c r="AG84" s="79">
        <f t="shared" si="25"/>
        <v>0</v>
      </c>
      <c r="AH84" s="79">
        <f t="shared" si="25"/>
        <v>3</v>
      </c>
      <c r="AI84" s="79">
        <f t="shared" si="25"/>
        <v>3</v>
      </c>
      <c r="AJ84" s="79">
        <f t="shared" si="25"/>
        <v>0</v>
      </c>
      <c r="AK84" s="79">
        <f t="shared" si="25"/>
        <v>1</v>
      </c>
      <c r="AL84" s="79">
        <f t="shared" si="25"/>
        <v>1</v>
      </c>
      <c r="AM84" s="79">
        <f t="shared" si="25"/>
        <v>0</v>
      </c>
      <c r="AN84" s="79">
        <f t="shared" si="25"/>
        <v>1</v>
      </c>
      <c r="AO84" s="79">
        <f t="shared" si="25"/>
        <v>1</v>
      </c>
      <c r="AP84" s="79">
        <f t="shared" si="25"/>
        <v>0</v>
      </c>
      <c r="AQ84" s="79">
        <f t="shared" si="25"/>
        <v>1</v>
      </c>
      <c r="AR84" s="79">
        <f t="shared" si="25"/>
        <v>1</v>
      </c>
      <c r="AS84" s="208">
        <f t="shared" si="22"/>
        <v>32</v>
      </c>
      <c r="AT84" s="77">
        <f>SUM(AT74:AT83)</f>
        <v>0</v>
      </c>
      <c r="AU84" s="77">
        <f t="shared" ref="AU84:AZ84" si="26">SUM(AU74:AU83)</f>
        <v>4</v>
      </c>
      <c r="AV84" s="77">
        <f t="shared" si="26"/>
        <v>6</v>
      </c>
      <c r="AW84" s="77">
        <f t="shared" si="26"/>
        <v>2</v>
      </c>
      <c r="AX84" s="77">
        <f t="shared" si="26"/>
        <v>0</v>
      </c>
      <c r="AY84" s="77">
        <f t="shared" si="26"/>
        <v>0</v>
      </c>
      <c r="AZ84" s="77">
        <f t="shared" si="26"/>
        <v>8</v>
      </c>
      <c r="BA84" s="77">
        <f t="shared" ref="BA84:BB84" si="27">SUM(BA74:BA83)</f>
        <v>20</v>
      </c>
      <c r="BB84" s="77">
        <f t="shared" si="27"/>
        <v>52</v>
      </c>
      <c r="BC84" s="77">
        <f t="shared" ref="BC84:BN84" si="28">SUM(BC76:BC83)</f>
        <v>87041</v>
      </c>
      <c r="BD84" s="77">
        <f t="shared" si="28"/>
        <v>67181</v>
      </c>
      <c r="BE84" s="77">
        <f t="shared" si="28"/>
        <v>36501</v>
      </c>
      <c r="BF84" s="77">
        <f t="shared" si="28"/>
        <v>28363</v>
      </c>
      <c r="BG84" s="77">
        <f t="shared" si="28"/>
        <v>10391</v>
      </c>
      <c r="BH84" s="77">
        <f t="shared" si="28"/>
        <v>8144</v>
      </c>
      <c r="BI84" s="77">
        <f t="shared" si="28"/>
        <v>623</v>
      </c>
      <c r="BJ84" s="77">
        <f t="shared" si="28"/>
        <v>480</v>
      </c>
      <c r="BK84" s="77">
        <f t="shared" si="28"/>
        <v>0</v>
      </c>
      <c r="BL84" s="77">
        <f t="shared" si="28"/>
        <v>0</v>
      </c>
      <c r="BM84" s="77">
        <f t="shared" si="28"/>
        <v>0</v>
      </c>
      <c r="BN84" s="77">
        <f t="shared" si="28"/>
        <v>0</v>
      </c>
    </row>
    <row r="85" spans="1:66" ht="18.75" customHeight="1" thickBot="1" x14ac:dyDescent="0.35">
      <c r="A85" s="166"/>
      <c r="B85" s="166"/>
      <c r="C85" s="154" t="s">
        <v>42</v>
      </c>
      <c r="D85" s="154"/>
      <c r="E85" s="154"/>
      <c r="F85" s="154"/>
      <c r="G85" s="302"/>
      <c r="H85" s="302"/>
      <c r="I85" s="155">
        <f>+I73+I84</f>
        <v>67674</v>
      </c>
      <c r="J85" s="156">
        <f>+J73+J84</f>
        <v>67674</v>
      </c>
      <c r="K85" s="156">
        <f>+K73+K84</f>
        <v>54</v>
      </c>
      <c r="L85" s="156">
        <f t="shared" ref="L85:AR85" si="29">+L73+L84</f>
        <v>11</v>
      </c>
      <c r="M85" s="156">
        <f t="shared" si="29"/>
        <v>0</v>
      </c>
      <c r="N85" s="156">
        <f t="shared" si="29"/>
        <v>0</v>
      </c>
      <c r="O85" s="156">
        <f t="shared" si="29"/>
        <v>11</v>
      </c>
      <c r="P85" s="156">
        <f t="shared" si="29"/>
        <v>21</v>
      </c>
      <c r="Q85" s="156">
        <f t="shared" si="29"/>
        <v>2</v>
      </c>
      <c r="R85" s="156">
        <f t="shared" si="29"/>
        <v>1</v>
      </c>
      <c r="S85" s="156">
        <f t="shared" si="29"/>
        <v>3</v>
      </c>
      <c r="T85" s="156">
        <f t="shared" si="29"/>
        <v>27</v>
      </c>
      <c r="U85" s="156">
        <f t="shared" si="29"/>
        <v>38</v>
      </c>
      <c r="V85" s="156">
        <f t="shared" si="29"/>
        <v>54.139200000000002</v>
      </c>
      <c r="W85" s="156">
        <f t="shared" si="29"/>
        <v>16.139199999999999</v>
      </c>
      <c r="X85" s="156">
        <f t="shared" si="29"/>
        <v>12</v>
      </c>
      <c r="Y85" s="156">
        <f t="shared" si="29"/>
        <v>27.069600000000001</v>
      </c>
      <c r="Z85" s="156">
        <f t="shared" si="29"/>
        <v>15.069599999999999</v>
      </c>
      <c r="AA85" s="156">
        <f t="shared" si="29"/>
        <v>2</v>
      </c>
      <c r="AB85" s="156">
        <f t="shared" si="29"/>
        <v>8.4592500000000008</v>
      </c>
      <c r="AC85" s="156">
        <f t="shared" si="29"/>
        <v>6.4592499999999999</v>
      </c>
      <c r="AD85" s="156">
        <f t="shared" si="29"/>
        <v>0</v>
      </c>
      <c r="AE85" s="156">
        <f t="shared" si="29"/>
        <v>6</v>
      </c>
      <c r="AF85" s="156">
        <f t="shared" si="29"/>
        <v>6</v>
      </c>
      <c r="AG85" s="156">
        <f t="shared" si="29"/>
        <v>2</v>
      </c>
      <c r="AH85" s="156">
        <f t="shared" si="29"/>
        <v>6</v>
      </c>
      <c r="AI85" s="156">
        <f t="shared" si="29"/>
        <v>4</v>
      </c>
      <c r="AJ85" s="156">
        <f t="shared" si="29"/>
        <v>0</v>
      </c>
      <c r="AK85" s="156">
        <f t="shared" si="29"/>
        <v>2</v>
      </c>
      <c r="AL85" s="156">
        <f t="shared" si="29"/>
        <v>2</v>
      </c>
      <c r="AM85" s="156">
        <f t="shared" si="29"/>
        <v>0</v>
      </c>
      <c r="AN85" s="156">
        <f t="shared" si="29"/>
        <v>2</v>
      </c>
      <c r="AO85" s="156">
        <f t="shared" si="29"/>
        <v>2</v>
      </c>
      <c r="AP85" s="156">
        <f t="shared" si="29"/>
        <v>0</v>
      </c>
      <c r="AQ85" s="156">
        <f t="shared" si="29"/>
        <v>2</v>
      </c>
      <c r="AR85" s="156">
        <f t="shared" si="29"/>
        <v>2</v>
      </c>
      <c r="AS85" s="208">
        <f t="shared" si="22"/>
        <v>54</v>
      </c>
      <c r="AT85" s="155">
        <f>+AT73+AT84</f>
        <v>0</v>
      </c>
      <c r="AU85" s="155">
        <f t="shared" ref="AU85:BB85" si="30">+AU73+AU84</f>
        <v>5</v>
      </c>
      <c r="AV85" s="155">
        <f t="shared" si="30"/>
        <v>11</v>
      </c>
      <c r="AW85" s="155">
        <f t="shared" si="30"/>
        <v>4</v>
      </c>
      <c r="AX85" s="155">
        <f t="shared" si="30"/>
        <v>0</v>
      </c>
      <c r="AY85" s="155">
        <f t="shared" si="30"/>
        <v>0</v>
      </c>
      <c r="AZ85" s="155">
        <f t="shared" si="30"/>
        <v>12</v>
      </c>
      <c r="BA85" s="155">
        <f t="shared" si="30"/>
        <v>32</v>
      </c>
      <c r="BB85" s="155">
        <f t="shared" si="30"/>
        <v>86</v>
      </c>
      <c r="BC85" s="155">
        <f t="shared" ref="BC85:BN85" si="31">+BC73+BC84</f>
        <v>367612</v>
      </c>
      <c r="BD85" s="155">
        <f t="shared" si="31"/>
        <v>347752</v>
      </c>
      <c r="BE85" s="155">
        <f t="shared" si="31"/>
        <v>140196</v>
      </c>
      <c r="BF85" s="155">
        <f t="shared" si="31"/>
        <v>132058</v>
      </c>
      <c r="BG85" s="155">
        <f t="shared" si="31"/>
        <v>25502</v>
      </c>
      <c r="BH85" s="155">
        <f t="shared" si="31"/>
        <v>23255</v>
      </c>
      <c r="BI85" s="155">
        <f t="shared" si="31"/>
        <v>4739</v>
      </c>
      <c r="BJ85" s="155">
        <f t="shared" si="31"/>
        <v>4596</v>
      </c>
      <c r="BK85" s="155">
        <f t="shared" si="31"/>
        <v>0</v>
      </c>
      <c r="BL85" s="155">
        <f t="shared" si="31"/>
        <v>0</v>
      </c>
      <c r="BM85" s="155">
        <f t="shared" si="31"/>
        <v>0</v>
      </c>
      <c r="BN85" s="155">
        <f t="shared" si="31"/>
        <v>0</v>
      </c>
    </row>
    <row r="86" spans="1:66" ht="18.75" customHeight="1" x14ac:dyDescent="0.3">
      <c r="A86" s="2">
        <v>9</v>
      </c>
      <c r="B86" s="96">
        <v>26</v>
      </c>
      <c r="C86" s="38" t="s">
        <v>205</v>
      </c>
      <c r="D86" s="38" t="s">
        <v>51</v>
      </c>
      <c r="E86" s="38" t="s">
        <v>211</v>
      </c>
      <c r="F86" s="38" t="s">
        <v>210</v>
      </c>
      <c r="G86" s="250" t="s">
        <v>310</v>
      </c>
      <c r="H86" s="250">
        <v>2567</v>
      </c>
      <c r="I86" s="97">
        <v>6090</v>
      </c>
      <c r="J86" s="83">
        <f>+I86+I87+I88</f>
        <v>9641</v>
      </c>
      <c r="K86" s="276">
        <f>+AS86+AS87+AS88</f>
        <v>9</v>
      </c>
      <c r="L86" s="100">
        <v>1</v>
      </c>
      <c r="M86" s="101"/>
      <c r="N86" s="101"/>
      <c r="O86" s="61">
        <f>SUM(L86:N86)</f>
        <v>1</v>
      </c>
      <c r="P86" s="38">
        <v>2</v>
      </c>
      <c r="Q86" s="38"/>
      <c r="R86" s="38"/>
      <c r="S86" s="38"/>
      <c r="T86" s="62">
        <f>SUM(P86:S86)</f>
        <v>2</v>
      </c>
      <c r="U86" s="261">
        <f>+O86+O87+O88+T86+T87+T88</f>
        <v>5</v>
      </c>
      <c r="V86" s="257">
        <f>+J86/1250</f>
        <v>7.7127999999999997</v>
      </c>
      <c r="W86" s="262">
        <f>+V86-U86</f>
        <v>2.7127999999999997</v>
      </c>
      <c r="X86" s="101">
        <v>1</v>
      </c>
      <c r="Y86" s="257">
        <f>+J86/2500</f>
        <v>3.8563999999999998</v>
      </c>
      <c r="Z86" s="259">
        <f>+Y86-X86-X87-X88</f>
        <v>1.8563999999999998</v>
      </c>
      <c r="AA86" s="104">
        <v>1</v>
      </c>
      <c r="AB86" s="257">
        <f>+J86/8000</f>
        <v>1.205125</v>
      </c>
      <c r="AC86" s="279">
        <f>+AB86-AA86-AA87-AA88</f>
        <v>-0.794875</v>
      </c>
      <c r="AD86" s="38"/>
      <c r="AE86" s="105">
        <v>1</v>
      </c>
      <c r="AF86" s="256">
        <v>1</v>
      </c>
      <c r="AG86" s="38"/>
      <c r="AH86" s="105">
        <v>1</v>
      </c>
      <c r="AI86" s="256">
        <v>1</v>
      </c>
      <c r="AJ86" s="38"/>
      <c r="AK86" s="105">
        <v>1</v>
      </c>
      <c r="AL86" s="256">
        <v>1</v>
      </c>
      <c r="AM86" s="38"/>
      <c r="AN86" s="105">
        <v>1</v>
      </c>
      <c r="AO86" s="256">
        <v>1</v>
      </c>
      <c r="AP86" s="38"/>
      <c r="AQ86" s="105">
        <v>1</v>
      </c>
      <c r="AR86" s="256">
        <v>1</v>
      </c>
      <c r="AS86" s="208">
        <f t="shared" si="22"/>
        <v>5</v>
      </c>
      <c r="AT86" s="261">
        <f t="shared" ref="AT86:AT103" si="32">SUM(AT85)</f>
        <v>0</v>
      </c>
      <c r="AU86" s="105"/>
      <c r="AV86" s="105">
        <v>1</v>
      </c>
      <c r="AW86" s="105"/>
      <c r="AX86" s="105"/>
      <c r="AY86" s="105"/>
      <c r="AZ86" s="105">
        <v>1</v>
      </c>
      <c r="BA86" s="106">
        <f>SUM(AT86:AZ86)</f>
        <v>2</v>
      </c>
      <c r="BB86" s="107">
        <f>+AS86+BA86</f>
        <v>7</v>
      </c>
      <c r="BC86" s="93">
        <v>9575</v>
      </c>
      <c r="BD86" s="74"/>
      <c r="BE86" s="38">
        <v>6717</v>
      </c>
      <c r="BF86" s="74"/>
      <c r="BG86" s="69">
        <v>1003</v>
      </c>
      <c r="BH86" s="75"/>
      <c r="BI86" s="38">
        <v>131</v>
      </c>
      <c r="BJ86" s="75"/>
      <c r="BK86" s="38"/>
      <c r="BL86" s="38"/>
      <c r="BM86" s="38"/>
      <c r="BN86" s="38"/>
    </row>
    <row r="87" spans="1:66" ht="18.75" customHeight="1" x14ac:dyDescent="0.3">
      <c r="B87" s="96"/>
      <c r="C87" s="38" t="s">
        <v>206</v>
      </c>
      <c r="D87" s="38" t="s">
        <v>51</v>
      </c>
      <c r="E87" s="38" t="s">
        <v>309</v>
      </c>
      <c r="F87" s="38"/>
      <c r="G87" s="250"/>
      <c r="H87" s="250"/>
      <c r="I87" s="97">
        <v>2655</v>
      </c>
      <c r="J87" s="153"/>
      <c r="K87" s="99"/>
      <c r="L87" s="100">
        <v>2</v>
      </c>
      <c r="M87" s="101"/>
      <c r="N87" s="101"/>
      <c r="O87" s="61">
        <f>SUM(L87:N87)</f>
        <v>2</v>
      </c>
      <c r="P87" s="38">
        <v>0</v>
      </c>
      <c r="Q87" s="38"/>
      <c r="R87" s="38"/>
      <c r="S87" s="38"/>
      <c r="T87" s="62">
        <f>SUM(P87:S87)</f>
        <v>0</v>
      </c>
      <c r="U87" s="102"/>
      <c r="V87" s="258"/>
      <c r="W87" s="264"/>
      <c r="X87" s="101">
        <v>1</v>
      </c>
      <c r="Y87" s="258"/>
      <c r="Z87" s="103"/>
      <c r="AA87" s="104">
        <v>1</v>
      </c>
      <c r="AB87" s="258"/>
      <c r="AC87" s="103"/>
      <c r="AD87" s="38"/>
      <c r="AE87" s="102"/>
      <c r="AF87" s="103"/>
      <c r="AG87" s="38"/>
      <c r="AH87" s="102"/>
      <c r="AI87" s="103"/>
      <c r="AJ87" s="38"/>
      <c r="AK87" s="102"/>
      <c r="AL87" s="103"/>
      <c r="AM87" s="38"/>
      <c r="AN87" s="102"/>
      <c r="AO87" s="103"/>
      <c r="AP87" s="38"/>
      <c r="AQ87" s="102"/>
      <c r="AR87" s="103"/>
      <c r="AS87" s="208">
        <f t="shared" si="22"/>
        <v>4</v>
      </c>
      <c r="AT87" s="261">
        <f t="shared" si="32"/>
        <v>0</v>
      </c>
      <c r="AU87" s="105"/>
      <c r="AV87" s="105">
        <v>3</v>
      </c>
      <c r="AW87" s="105"/>
      <c r="AX87" s="105"/>
      <c r="AY87" s="105"/>
      <c r="AZ87" s="105">
        <v>1</v>
      </c>
      <c r="BA87" s="106">
        <f>SUM(AT87:AZ87)</f>
        <v>4</v>
      </c>
      <c r="BB87" s="107">
        <f>+AS87+BA87</f>
        <v>8</v>
      </c>
      <c r="BC87" s="93">
        <v>10423</v>
      </c>
      <c r="BD87" s="74"/>
      <c r="BE87" s="38">
        <v>3488</v>
      </c>
      <c r="BF87" s="74"/>
      <c r="BG87" s="69">
        <v>1034</v>
      </c>
      <c r="BH87" s="75"/>
      <c r="BI87" s="38">
        <v>113</v>
      </c>
      <c r="BJ87" s="75"/>
      <c r="BK87" s="38"/>
      <c r="BL87" s="38"/>
      <c r="BM87" s="38"/>
      <c r="BN87" s="38"/>
    </row>
    <row r="88" spans="1:66" ht="18.75" customHeight="1" x14ac:dyDescent="0.3">
      <c r="B88" s="96"/>
      <c r="C88" s="38" t="s">
        <v>207</v>
      </c>
      <c r="D88" s="38" t="s">
        <v>51</v>
      </c>
      <c r="E88" s="38"/>
      <c r="F88" s="38"/>
      <c r="G88" s="250"/>
      <c r="H88" s="250"/>
      <c r="I88" s="97">
        <v>896</v>
      </c>
      <c r="J88" s="153"/>
      <c r="K88" s="99"/>
      <c r="L88" s="100"/>
      <c r="M88" s="101"/>
      <c r="N88" s="101"/>
      <c r="O88" s="61">
        <f>SUM(L88:N88)</f>
        <v>0</v>
      </c>
      <c r="P88" s="38"/>
      <c r="Q88" s="38"/>
      <c r="R88" s="38"/>
      <c r="S88" s="38"/>
      <c r="T88" s="62">
        <f>SUM(P88:S88)</f>
        <v>0</v>
      </c>
      <c r="U88" s="102"/>
      <c r="V88" s="258"/>
      <c r="W88" s="264"/>
      <c r="X88" s="101"/>
      <c r="Y88" s="258"/>
      <c r="Z88" s="103"/>
      <c r="AA88" s="104"/>
      <c r="AB88" s="258"/>
      <c r="AC88" s="103"/>
      <c r="AD88" s="38"/>
      <c r="AE88" s="102"/>
      <c r="AF88" s="103"/>
      <c r="AG88" s="38"/>
      <c r="AH88" s="102"/>
      <c r="AI88" s="103"/>
      <c r="AJ88" s="38"/>
      <c r="AK88" s="102"/>
      <c r="AL88" s="103"/>
      <c r="AM88" s="38"/>
      <c r="AN88" s="102"/>
      <c r="AO88" s="103"/>
      <c r="AP88" s="38"/>
      <c r="AQ88" s="102"/>
      <c r="AR88" s="103"/>
      <c r="AS88" s="208">
        <f t="shared" si="22"/>
        <v>0</v>
      </c>
      <c r="AT88" s="261">
        <f t="shared" si="32"/>
        <v>0</v>
      </c>
      <c r="AU88" s="105"/>
      <c r="AV88" s="105"/>
      <c r="AW88" s="105"/>
      <c r="AX88" s="105"/>
      <c r="AY88" s="105"/>
      <c r="AZ88" s="105">
        <v>1</v>
      </c>
      <c r="BA88" s="106">
        <f>SUM(AT88:AZ88)</f>
        <v>1</v>
      </c>
      <c r="BB88" s="107">
        <f>+AS88+BA88</f>
        <v>1</v>
      </c>
      <c r="BC88" s="93">
        <v>6164</v>
      </c>
      <c r="BD88" s="74"/>
      <c r="BE88" s="38">
        <v>862</v>
      </c>
      <c r="BF88" s="74"/>
      <c r="BG88" s="69">
        <v>571</v>
      </c>
      <c r="BH88" s="75"/>
      <c r="BI88" s="38">
        <v>44</v>
      </c>
      <c r="BJ88" s="75"/>
      <c r="BK88" s="38"/>
      <c r="BL88" s="38"/>
      <c r="BM88" s="38"/>
      <c r="BN88" s="38"/>
    </row>
    <row r="89" spans="1:66" ht="18.75" customHeight="1" x14ac:dyDescent="0.3">
      <c r="B89" s="96"/>
      <c r="C89" s="82"/>
      <c r="D89" s="82"/>
      <c r="E89" s="82"/>
      <c r="F89" s="82"/>
      <c r="G89" s="249"/>
      <c r="H89" s="249"/>
      <c r="I89" s="83"/>
      <c r="J89" s="251"/>
      <c r="K89" s="179"/>
      <c r="L89" s="85"/>
      <c r="M89" s="86"/>
      <c r="N89" s="86"/>
      <c r="O89" s="61"/>
      <c r="P89" s="82"/>
      <c r="Q89" s="82"/>
      <c r="R89" s="82"/>
      <c r="S89" s="82"/>
      <c r="T89" s="62"/>
      <c r="U89" s="172"/>
      <c r="V89" s="260"/>
      <c r="W89" s="263"/>
      <c r="X89" s="86"/>
      <c r="Y89" s="260"/>
      <c r="Z89" s="173"/>
      <c r="AA89" s="89"/>
      <c r="AB89" s="260"/>
      <c r="AC89" s="173"/>
      <c r="AD89" s="82"/>
      <c r="AE89" s="172"/>
      <c r="AF89" s="173"/>
      <c r="AG89" s="82"/>
      <c r="AH89" s="172"/>
      <c r="AI89" s="173"/>
      <c r="AJ89" s="82"/>
      <c r="AK89" s="172"/>
      <c r="AL89" s="173"/>
      <c r="AM89" s="82"/>
      <c r="AN89" s="172"/>
      <c r="AO89" s="173"/>
      <c r="AP89" s="82"/>
      <c r="AQ89" s="172"/>
      <c r="AR89" s="173"/>
      <c r="AS89" s="208">
        <f t="shared" si="22"/>
        <v>0</v>
      </c>
      <c r="AT89" s="280">
        <f t="shared" si="32"/>
        <v>0</v>
      </c>
      <c r="AU89" s="90"/>
      <c r="AV89" s="90"/>
      <c r="AW89" s="90"/>
      <c r="AX89" s="90"/>
      <c r="AY89" s="90"/>
      <c r="AZ89" s="90"/>
      <c r="BA89" s="91"/>
      <c r="BB89" s="92"/>
      <c r="BC89" s="93"/>
      <c r="BD89" s="74"/>
      <c r="BE89" s="38"/>
      <c r="BF89" s="74"/>
      <c r="BG89" s="69"/>
      <c r="BH89" s="75"/>
      <c r="BI89" s="38"/>
      <c r="BJ89" s="75"/>
      <c r="BK89" s="38"/>
      <c r="BL89" s="38"/>
      <c r="BM89" s="38"/>
      <c r="BN89" s="38"/>
    </row>
    <row r="90" spans="1:66" ht="18.75" customHeight="1" x14ac:dyDescent="0.3">
      <c r="A90" s="2">
        <v>9</v>
      </c>
      <c r="B90" s="96">
        <v>27</v>
      </c>
      <c r="C90" s="82" t="s">
        <v>202</v>
      </c>
      <c r="D90" s="82" t="s">
        <v>51</v>
      </c>
      <c r="E90" s="82"/>
      <c r="F90" s="82" t="s">
        <v>211</v>
      </c>
      <c r="G90" s="249" t="s">
        <v>309</v>
      </c>
      <c r="H90" s="249">
        <v>2561</v>
      </c>
      <c r="I90" s="83">
        <v>8652</v>
      </c>
      <c r="J90" s="83">
        <f>+I90+I91+I92</f>
        <v>15598</v>
      </c>
      <c r="K90" s="276">
        <f>+AS90+AS91+AS92</f>
        <v>9</v>
      </c>
      <c r="L90" s="85"/>
      <c r="M90" s="86"/>
      <c r="N90" s="86"/>
      <c r="O90" s="61">
        <f t="shared" si="17"/>
        <v>0</v>
      </c>
      <c r="P90" s="82"/>
      <c r="Q90" s="82"/>
      <c r="R90" s="82"/>
      <c r="S90" s="82"/>
      <c r="T90" s="62">
        <f t="shared" si="18"/>
        <v>0</v>
      </c>
      <c r="U90" s="261">
        <f>+O90+O91+O92+T90+T91+T92</f>
        <v>6</v>
      </c>
      <c r="V90" s="257">
        <f>+J90/1250</f>
        <v>12.478400000000001</v>
      </c>
      <c r="W90" s="262">
        <f>+V90-U90</f>
        <v>6.4784000000000006</v>
      </c>
      <c r="X90" s="86"/>
      <c r="Y90" s="257">
        <f>+J90/2500</f>
        <v>6.2392000000000003</v>
      </c>
      <c r="Z90" s="259">
        <f>+Y90-X90-X91-X92</f>
        <v>4.2392000000000003</v>
      </c>
      <c r="AA90" s="89"/>
      <c r="AB90" s="257">
        <f>+J90/8000</f>
        <v>1.9497500000000001</v>
      </c>
      <c r="AC90" s="259">
        <f>+AB90-AA90-AA91-AA92</f>
        <v>0.94975000000000009</v>
      </c>
      <c r="AD90" s="82"/>
      <c r="AE90" s="105">
        <v>1</v>
      </c>
      <c r="AF90" s="256">
        <v>1</v>
      </c>
      <c r="AG90" s="82"/>
      <c r="AH90" s="105">
        <v>1</v>
      </c>
      <c r="AI90" s="256">
        <v>1</v>
      </c>
      <c r="AJ90" s="82"/>
      <c r="AK90" s="172"/>
      <c r="AL90" s="173"/>
      <c r="AM90" s="82"/>
      <c r="AN90" s="172"/>
      <c r="AO90" s="173"/>
      <c r="AP90" s="82"/>
      <c r="AQ90" s="172"/>
      <c r="AR90" s="173"/>
      <c r="AS90" s="208">
        <f t="shared" si="22"/>
        <v>0</v>
      </c>
      <c r="AT90" s="280">
        <f t="shared" si="32"/>
        <v>0</v>
      </c>
      <c r="AU90" s="90"/>
      <c r="AV90" s="90"/>
      <c r="AW90" s="90"/>
      <c r="AX90" s="90"/>
      <c r="AY90" s="90"/>
      <c r="AZ90" s="90"/>
      <c r="BA90" s="91">
        <f>SUM(AT90:AZ90)</f>
        <v>0</v>
      </c>
      <c r="BB90" s="92">
        <f>+AS90+BA90</f>
        <v>0</v>
      </c>
      <c r="BC90" s="93">
        <f>128903+2307</f>
        <v>131210</v>
      </c>
      <c r="BD90" s="105">
        <f>+BC90+BC91+BC92+BC87+BC88</f>
        <v>162721</v>
      </c>
      <c r="BE90" s="38">
        <v>56391</v>
      </c>
      <c r="BF90" s="105">
        <f>+BE90+BE91+BE92+BE87+BE88</f>
        <v>66462</v>
      </c>
      <c r="BG90" s="69">
        <f>3186+405</f>
        <v>3591</v>
      </c>
      <c r="BH90" s="105">
        <f>+BG90+BG91+BG92+BG87+BG88</f>
        <v>6599</v>
      </c>
      <c r="BI90" s="38">
        <v>352</v>
      </c>
      <c r="BJ90" s="105">
        <f>+BI90+BI91+BI92+BI87+BI88</f>
        <v>637</v>
      </c>
      <c r="BK90" s="38"/>
      <c r="BL90" s="94">
        <f>+BK90</f>
        <v>0</v>
      </c>
      <c r="BM90" s="38"/>
      <c r="BN90" s="95">
        <f>+BM90</f>
        <v>0</v>
      </c>
    </row>
    <row r="91" spans="1:66" ht="18.75" customHeight="1" x14ac:dyDescent="0.3">
      <c r="B91" s="96"/>
      <c r="C91" s="38" t="s">
        <v>203</v>
      </c>
      <c r="D91" s="38" t="s">
        <v>51</v>
      </c>
      <c r="E91" s="38"/>
      <c r="F91" s="38"/>
      <c r="G91" s="250"/>
      <c r="H91" s="250"/>
      <c r="I91" s="97">
        <v>5089</v>
      </c>
      <c r="J91" s="153"/>
      <c r="K91" s="99"/>
      <c r="L91" s="100">
        <v>1</v>
      </c>
      <c r="M91" s="101"/>
      <c r="N91" s="101"/>
      <c r="O91" s="61">
        <f t="shared" si="17"/>
        <v>1</v>
      </c>
      <c r="P91" s="38">
        <v>2</v>
      </c>
      <c r="Q91" s="38"/>
      <c r="R91" s="38"/>
      <c r="S91" s="38"/>
      <c r="T91" s="62">
        <f t="shared" ref="T91:T157" si="33">SUM(P91:S91)</f>
        <v>2</v>
      </c>
      <c r="U91" s="102"/>
      <c r="V91" s="102"/>
      <c r="W91" s="103"/>
      <c r="X91" s="101">
        <v>1</v>
      </c>
      <c r="Y91" s="102"/>
      <c r="Z91" s="103"/>
      <c r="AA91" s="104">
        <v>1</v>
      </c>
      <c r="AB91" s="258"/>
      <c r="AC91" s="103"/>
      <c r="AD91" s="38"/>
      <c r="AE91" s="102"/>
      <c r="AF91" s="103"/>
      <c r="AG91" s="38"/>
      <c r="AH91" s="102"/>
      <c r="AI91" s="103"/>
      <c r="AJ91" s="38"/>
      <c r="AK91" s="102"/>
      <c r="AL91" s="103"/>
      <c r="AM91" s="38"/>
      <c r="AN91" s="102"/>
      <c r="AO91" s="103"/>
      <c r="AP91" s="38"/>
      <c r="AQ91" s="102"/>
      <c r="AR91" s="103"/>
      <c r="AS91" s="208">
        <f t="shared" si="22"/>
        <v>5</v>
      </c>
      <c r="AT91" s="261">
        <f t="shared" si="32"/>
        <v>0</v>
      </c>
      <c r="AU91" s="105"/>
      <c r="AV91" s="105">
        <v>3</v>
      </c>
      <c r="AW91" s="105"/>
      <c r="AX91" s="105"/>
      <c r="AY91" s="105"/>
      <c r="AZ91" s="105">
        <v>1</v>
      </c>
      <c r="BA91" s="106">
        <f>SUM(AT91:AZ91)</f>
        <v>4</v>
      </c>
      <c r="BB91" s="107">
        <f>+AS91+BA91</f>
        <v>9</v>
      </c>
      <c r="BC91" s="93">
        <v>9845</v>
      </c>
      <c r="BD91" s="74"/>
      <c r="BE91" s="38">
        <v>3659</v>
      </c>
      <c r="BF91" s="74"/>
      <c r="BG91" s="69">
        <v>971</v>
      </c>
      <c r="BH91" s="75"/>
      <c r="BI91" s="38">
        <v>73</v>
      </c>
      <c r="BJ91" s="75"/>
      <c r="BK91" s="38"/>
      <c r="BL91" s="94">
        <f>+BK91+BK92+BK87+BK88</f>
        <v>0</v>
      </c>
      <c r="BM91" s="38"/>
      <c r="BN91" s="95">
        <f>+BM91+BM92+BM87+BM88</f>
        <v>0</v>
      </c>
    </row>
    <row r="92" spans="1:66" ht="18.75" customHeight="1" x14ac:dyDescent="0.3">
      <c r="B92" s="96"/>
      <c r="C92" s="38" t="s">
        <v>204</v>
      </c>
      <c r="D92" s="38" t="s">
        <v>51</v>
      </c>
      <c r="E92" s="38"/>
      <c r="F92" s="38"/>
      <c r="G92" s="250"/>
      <c r="H92" s="250"/>
      <c r="I92" s="97">
        <v>1857</v>
      </c>
      <c r="J92" s="153"/>
      <c r="K92" s="99"/>
      <c r="L92" s="100">
        <v>0</v>
      </c>
      <c r="M92" s="101"/>
      <c r="N92" s="101"/>
      <c r="O92" s="61">
        <f t="shared" si="17"/>
        <v>0</v>
      </c>
      <c r="P92" s="38">
        <v>2</v>
      </c>
      <c r="Q92" s="38">
        <v>1</v>
      </c>
      <c r="R92" s="38"/>
      <c r="S92" s="38"/>
      <c r="T92" s="62">
        <f t="shared" si="33"/>
        <v>3</v>
      </c>
      <c r="U92" s="102"/>
      <c r="V92" s="102"/>
      <c r="W92" s="103"/>
      <c r="X92" s="101">
        <v>1</v>
      </c>
      <c r="Y92" s="102"/>
      <c r="Z92" s="103"/>
      <c r="AA92" s="104">
        <v>0</v>
      </c>
      <c r="AB92" s="102"/>
      <c r="AC92" s="103"/>
      <c r="AD92" s="38"/>
      <c r="AE92" s="102"/>
      <c r="AF92" s="103"/>
      <c r="AG92" s="38"/>
      <c r="AH92" s="102"/>
      <c r="AI92" s="103"/>
      <c r="AJ92" s="38"/>
      <c r="AK92" s="102"/>
      <c r="AL92" s="103"/>
      <c r="AM92" s="38"/>
      <c r="AN92" s="102"/>
      <c r="AO92" s="103"/>
      <c r="AP92" s="38"/>
      <c r="AQ92" s="102"/>
      <c r="AR92" s="103"/>
      <c r="AS92" s="208">
        <f t="shared" si="22"/>
        <v>4</v>
      </c>
      <c r="AT92" s="261">
        <f t="shared" si="32"/>
        <v>0</v>
      </c>
      <c r="AU92" s="105"/>
      <c r="AV92" s="105"/>
      <c r="AW92" s="105"/>
      <c r="AX92" s="105"/>
      <c r="AY92" s="105"/>
      <c r="AZ92" s="105">
        <v>1</v>
      </c>
      <c r="BA92" s="106">
        <f>SUM(AT92:AZ92)</f>
        <v>1</v>
      </c>
      <c r="BB92" s="107">
        <f>+AS92+BA92</f>
        <v>5</v>
      </c>
      <c r="BC92" s="93">
        <v>5079</v>
      </c>
      <c r="BD92" s="74"/>
      <c r="BE92" s="38">
        <v>2062</v>
      </c>
      <c r="BF92" s="74"/>
      <c r="BG92" s="69">
        <v>432</v>
      </c>
      <c r="BH92" s="75"/>
      <c r="BI92" s="38">
        <v>55</v>
      </c>
      <c r="BJ92" s="75"/>
      <c r="BK92" s="38"/>
      <c r="BL92" s="38"/>
      <c r="BM92" s="38"/>
      <c r="BN92" s="38"/>
    </row>
    <row r="93" spans="1:66" ht="18.75" customHeight="1" x14ac:dyDescent="0.3">
      <c r="B93" s="81"/>
      <c r="C93" s="82"/>
      <c r="D93" s="82"/>
      <c r="E93" s="82"/>
      <c r="F93" s="82"/>
      <c r="G93" s="249"/>
      <c r="H93" s="249"/>
      <c r="I93" s="83"/>
      <c r="J93" s="251"/>
      <c r="K93" s="179"/>
      <c r="L93" s="85"/>
      <c r="M93" s="86"/>
      <c r="N93" s="86"/>
      <c r="O93" s="61"/>
      <c r="P93" s="82"/>
      <c r="Q93" s="82"/>
      <c r="R93" s="82"/>
      <c r="S93" s="82"/>
      <c r="T93" s="62"/>
      <c r="U93" s="172"/>
      <c r="V93" s="172"/>
      <c r="W93" s="314"/>
      <c r="X93" s="86"/>
      <c r="Y93" s="172"/>
      <c r="Z93" s="173"/>
      <c r="AA93" s="89"/>
      <c r="AB93" s="172"/>
      <c r="AC93" s="173"/>
      <c r="AD93" s="82"/>
      <c r="AE93" s="172"/>
      <c r="AF93" s="173"/>
      <c r="AG93" s="82"/>
      <c r="AH93" s="172"/>
      <c r="AI93" s="173"/>
      <c r="AJ93" s="82"/>
      <c r="AK93" s="172"/>
      <c r="AL93" s="173"/>
      <c r="AM93" s="82"/>
      <c r="AN93" s="172"/>
      <c r="AO93" s="173"/>
      <c r="AP93" s="82"/>
      <c r="AQ93" s="172"/>
      <c r="AR93" s="173"/>
      <c r="AS93" s="208"/>
      <c r="AT93" s="280"/>
      <c r="AU93" s="90"/>
      <c r="AV93" s="90"/>
      <c r="AW93" s="90"/>
      <c r="AX93" s="90"/>
      <c r="AY93" s="90"/>
      <c r="AZ93" s="90"/>
      <c r="BA93" s="91"/>
      <c r="BB93" s="92"/>
      <c r="BC93" s="93"/>
      <c r="BD93" s="74"/>
      <c r="BE93" s="38"/>
      <c r="BF93" s="74"/>
      <c r="BG93" s="69"/>
      <c r="BH93" s="75"/>
      <c r="BI93" s="38"/>
      <c r="BJ93" s="75"/>
      <c r="BK93" s="38"/>
      <c r="BL93" s="38"/>
      <c r="BM93" s="38"/>
      <c r="BN93" s="38"/>
    </row>
    <row r="94" spans="1:66" ht="18.75" customHeight="1" x14ac:dyDescent="0.3">
      <c r="A94" s="2">
        <v>9</v>
      </c>
      <c r="B94" s="81">
        <v>28</v>
      </c>
      <c r="C94" s="82" t="s">
        <v>52</v>
      </c>
      <c r="D94" s="82" t="s">
        <v>51</v>
      </c>
      <c r="E94" s="82"/>
      <c r="F94" s="82" t="s">
        <v>213</v>
      </c>
      <c r="G94" s="249" t="s">
        <v>312</v>
      </c>
      <c r="H94" s="249">
        <v>2565</v>
      </c>
      <c r="I94" s="83">
        <v>3750</v>
      </c>
      <c r="J94" s="162">
        <f>+I94+I95+I96</f>
        <v>9500</v>
      </c>
      <c r="K94" s="276">
        <f>+AS94+AS95+AS96</f>
        <v>9</v>
      </c>
      <c r="L94" s="85">
        <v>1</v>
      </c>
      <c r="M94" s="86"/>
      <c r="N94" s="86"/>
      <c r="O94" s="61">
        <f t="shared" si="17"/>
        <v>1</v>
      </c>
      <c r="P94" s="82">
        <v>1</v>
      </c>
      <c r="Q94" s="82"/>
      <c r="R94" s="82"/>
      <c r="S94" s="82"/>
      <c r="T94" s="62">
        <f t="shared" si="33"/>
        <v>1</v>
      </c>
      <c r="U94" s="151">
        <f>+O94+O95+O96+T94+T95+T96</f>
        <v>6</v>
      </c>
      <c r="V94" s="87">
        <f>+J94/1250</f>
        <v>7.6</v>
      </c>
      <c r="W94" s="87">
        <f>+V94-U94</f>
        <v>1.5999999999999996</v>
      </c>
      <c r="X94" s="86"/>
      <c r="Y94" s="87">
        <f>+J94/2500</f>
        <v>3.8</v>
      </c>
      <c r="Z94" s="88">
        <f>+Y94-X94-X95-X96</f>
        <v>1.7999999999999998</v>
      </c>
      <c r="AA94" s="89">
        <v>1</v>
      </c>
      <c r="AB94" s="87">
        <f>+J94/8000</f>
        <v>1.1875</v>
      </c>
      <c r="AC94" s="88">
        <f>+AB94-AA94-AA95-AA96</f>
        <v>0.1875</v>
      </c>
      <c r="AD94" s="82"/>
      <c r="AE94" s="82">
        <v>1</v>
      </c>
      <c r="AF94" s="141">
        <v>1</v>
      </c>
      <c r="AG94" s="82"/>
      <c r="AH94" s="82">
        <v>1</v>
      </c>
      <c r="AI94" s="141">
        <v>1</v>
      </c>
      <c r="AJ94" s="82"/>
      <c r="AK94" s="82">
        <v>1</v>
      </c>
      <c r="AL94" s="141">
        <v>1</v>
      </c>
      <c r="AM94" s="82"/>
      <c r="AN94" s="82">
        <v>1</v>
      </c>
      <c r="AO94" s="141">
        <v>1</v>
      </c>
      <c r="AP94" s="82"/>
      <c r="AQ94" s="82">
        <v>1</v>
      </c>
      <c r="AR94" s="141">
        <v>1</v>
      </c>
      <c r="AS94" s="208">
        <f t="shared" si="22"/>
        <v>3</v>
      </c>
      <c r="AT94" s="280">
        <f>SUM(AT92)</f>
        <v>0</v>
      </c>
      <c r="AU94" s="90">
        <v>1</v>
      </c>
      <c r="AV94" s="90">
        <v>2</v>
      </c>
      <c r="AW94" s="90"/>
      <c r="AX94" s="90"/>
      <c r="AY94" s="90"/>
      <c r="AZ94" s="90">
        <v>1</v>
      </c>
      <c r="BA94" s="91">
        <f>SUM(AT94:AZ94)</f>
        <v>4</v>
      </c>
      <c r="BB94" s="92">
        <f>+AS94+BA94</f>
        <v>7</v>
      </c>
      <c r="BC94" s="93">
        <v>12204</v>
      </c>
      <c r="BD94" s="105">
        <f>+BC94+BC86+BC95</f>
        <v>30448</v>
      </c>
      <c r="BE94" s="38">
        <v>4140</v>
      </c>
      <c r="BF94" s="105">
        <f>+BE94+BE86+BE95</f>
        <v>13585</v>
      </c>
      <c r="BG94" s="69">
        <v>1129</v>
      </c>
      <c r="BH94" s="105">
        <f>+BG94+BG86+BG95</f>
        <v>3512</v>
      </c>
      <c r="BI94" s="38">
        <v>72</v>
      </c>
      <c r="BJ94" s="105">
        <f>+BI94+BI86+BI95</f>
        <v>286</v>
      </c>
      <c r="BK94" s="38"/>
      <c r="BL94" s="94">
        <f>+BK94+BK86+BK95</f>
        <v>0</v>
      </c>
      <c r="BM94" s="38"/>
      <c r="BN94" s="95">
        <f>+BM94+BM86+BM95</f>
        <v>0</v>
      </c>
    </row>
    <row r="95" spans="1:66" ht="18.75" customHeight="1" x14ac:dyDescent="0.3">
      <c r="B95" s="96"/>
      <c r="C95" s="38" t="s">
        <v>53</v>
      </c>
      <c r="D95" s="38" t="s">
        <v>51</v>
      </c>
      <c r="E95" s="38"/>
      <c r="F95" s="38"/>
      <c r="G95" s="250"/>
      <c r="H95" s="250"/>
      <c r="I95" s="97">
        <v>3139</v>
      </c>
      <c r="J95" s="153"/>
      <c r="K95" s="99"/>
      <c r="L95" s="100">
        <v>0</v>
      </c>
      <c r="M95" s="101"/>
      <c r="N95" s="101"/>
      <c r="O95" s="61">
        <f t="shared" si="17"/>
        <v>0</v>
      </c>
      <c r="P95" s="38">
        <v>2</v>
      </c>
      <c r="Q95" s="38"/>
      <c r="R95" s="38"/>
      <c r="S95" s="38"/>
      <c r="T95" s="62">
        <f t="shared" si="33"/>
        <v>2</v>
      </c>
      <c r="U95" s="102"/>
      <c r="V95" s="102"/>
      <c r="W95" s="103"/>
      <c r="X95" s="101">
        <v>1</v>
      </c>
      <c r="Y95" s="102"/>
      <c r="Z95" s="103"/>
      <c r="AA95" s="104"/>
      <c r="AB95" s="102"/>
      <c r="AC95" s="103"/>
      <c r="AD95" s="38"/>
      <c r="AE95" s="102"/>
      <c r="AF95" s="103"/>
      <c r="AG95" s="38"/>
      <c r="AH95" s="102"/>
      <c r="AI95" s="103"/>
      <c r="AJ95" s="38"/>
      <c r="AK95" s="102"/>
      <c r="AL95" s="103"/>
      <c r="AM95" s="38"/>
      <c r="AN95" s="102"/>
      <c r="AO95" s="103"/>
      <c r="AP95" s="38"/>
      <c r="AQ95" s="102"/>
      <c r="AR95" s="103"/>
      <c r="AS95" s="208">
        <f t="shared" si="22"/>
        <v>3</v>
      </c>
      <c r="AT95" s="261">
        <f t="shared" si="32"/>
        <v>0</v>
      </c>
      <c r="AU95" s="105"/>
      <c r="AV95" s="105"/>
      <c r="AW95" s="105"/>
      <c r="AX95" s="105"/>
      <c r="AY95" s="105"/>
      <c r="AZ95" s="105">
        <v>1</v>
      </c>
      <c r="BA95" s="106">
        <f>SUM(AT95:AZ95)</f>
        <v>1</v>
      </c>
      <c r="BB95" s="107">
        <f>+AS95+BA95</f>
        <v>4</v>
      </c>
      <c r="BC95" s="93">
        <v>8669</v>
      </c>
      <c r="BD95" s="75"/>
      <c r="BE95" s="38">
        <v>2728</v>
      </c>
      <c r="BF95" s="75"/>
      <c r="BG95" s="69">
        <v>1380</v>
      </c>
      <c r="BH95" s="75"/>
      <c r="BI95" s="38">
        <v>83</v>
      </c>
      <c r="BJ95" s="75"/>
      <c r="BK95" s="38"/>
      <c r="BL95" s="38"/>
      <c r="BM95" s="38"/>
      <c r="BN95" s="38"/>
    </row>
    <row r="96" spans="1:66" ht="18.75" customHeight="1" x14ac:dyDescent="0.3">
      <c r="B96" s="96"/>
      <c r="C96" s="38" t="s">
        <v>58</v>
      </c>
      <c r="D96" s="38" t="s">
        <v>51</v>
      </c>
      <c r="E96" s="38"/>
      <c r="F96" s="38"/>
      <c r="G96" s="250"/>
      <c r="H96" s="250"/>
      <c r="I96" s="97">
        <v>2611</v>
      </c>
      <c r="J96" s="153"/>
      <c r="K96" s="99"/>
      <c r="L96" s="100">
        <v>0</v>
      </c>
      <c r="M96" s="101"/>
      <c r="N96" s="101"/>
      <c r="O96" s="61">
        <f>SUM(L96:N96)</f>
        <v>0</v>
      </c>
      <c r="P96" s="38">
        <v>1</v>
      </c>
      <c r="Q96" s="38">
        <v>1</v>
      </c>
      <c r="R96" s="38"/>
      <c r="S96" s="38"/>
      <c r="T96" s="62">
        <f>SUM(P96:S96)</f>
        <v>2</v>
      </c>
      <c r="U96" s="102"/>
      <c r="V96" s="102"/>
      <c r="W96" s="103"/>
      <c r="X96" s="101">
        <v>1</v>
      </c>
      <c r="Y96" s="102"/>
      <c r="Z96" s="103"/>
      <c r="AA96" s="104"/>
      <c r="AB96" s="102"/>
      <c r="AC96" s="103"/>
      <c r="AD96" s="38"/>
      <c r="AE96" s="102"/>
      <c r="AF96" s="103"/>
      <c r="AG96" s="38"/>
      <c r="AH96" s="102"/>
      <c r="AI96" s="103"/>
      <c r="AJ96" s="38"/>
      <c r="AK96" s="102"/>
      <c r="AL96" s="103"/>
      <c r="AM96" s="38"/>
      <c r="AN96" s="102"/>
      <c r="AO96" s="103"/>
      <c r="AP96" s="38"/>
      <c r="AQ96" s="102"/>
      <c r="AR96" s="103"/>
      <c r="AS96" s="208">
        <f t="shared" si="22"/>
        <v>3</v>
      </c>
      <c r="AT96" s="261">
        <f t="shared" si="32"/>
        <v>0</v>
      </c>
      <c r="AU96" s="105"/>
      <c r="AV96" s="105">
        <v>1</v>
      </c>
      <c r="AW96" s="105"/>
      <c r="AX96" s="105"/>
      <c r="AY96" s="105"/>
      <c r="AZ96" s="105">
        <v>1</v>
      </c>
      <c r="BA96" s="106">
        <f>SUM(AT96:AZ96)</f>
        <v>2</v>
      </c>
      <c r="BB96" s="107">
        <f>+AS96+BA96</f>
        <v>5</v>
      </c>
      <c r="BC96" s="93">
        <v>14339</v>
      </c>
      <c r="BD96" s="74"/>
      <c r="BE96" s="38">
        <v>3956</v>
      </c>
      <c r="BF96" s="74"/>
      <c r="BG96" s="69">
        <v>878</v>
      </c>
      <c r="BH96" s="75"/>
      <c r="BI96" s="38">
        <v>106</v>
      </c>
      <c r="BJ96" s="75"/>
      <c r="BK96" s="38"/>
      <c r="BL96" s="38"/>
      <c r="BM96" s="38"/>
      <c r="BN96" s="38"/>
    </row>
    <row r="97" spans="1:66" ht="18.75" customHeight="1" x14ac:dyDescent="0.3">
      <c r="B97" s="96"/>
      <c r="C97" s="38"/>
      <c r="D97" s="38"/>
      <c r="E97" s="38"/>
      <c r="F97" s="38"/>
      <c r="G97" s="250"/>
      <c r="H97" s="250"/>
      <c r="I97" s="97"/>
      <c r="J97" s="153"/>
      <c r="K97" s="99"/>
      <c r="L97" s="100"/>
      <c r="M97" s="101"/>
      <c r="N97" s="101"/>
      <c r="O97" s="61"/>
      <c r="P97" s="38"/>
      <c r="Q97" s="38"/>
      <c r="R97" s="38"/>
      <c r="S97" s="38"/>
      <c r="T97" s="62"/>
      <c r="U97" s="102"/>
      <c r="V97" s="102"/>
      <c r="W97" s="103"/>
      <c r="X97" s="101"/>
      <c r="Y97" s="102"/>
      <c r="Z97" s="103"/>
      <c r="AA97" s="104"/>
      <c r="AB97" s="102"/>
      <c r="AC97" s="103"/>
      <c r="AD97" s="38"/>
      <c r="AE97" s="102"/>
      <c r="AF97" s="103"/>
      <c r="AG97" s="38"/>
      <c r="AH97" s="102"/>
      <c r="AI97" s="103"/>
      <c r="AJ97" s="38"/>
      <c r="AK97" s="102"/>
      <c r="AL97" s="103"/>
      <c r="AM97" s="38"/>
      <c r="AN97" s="102"/>
      <c r="AO97" s="103"/>
      <c r="AP97" s="38"/>
      <c r="AQ97" s="102"/>
      <c r="AR97" s="103"/>
      <c r="AS97" s="208">
        <f t="shared" si="22"/>
        <v>0</v>
      </c>
      <c r="AT97" s="261">
        <f t="shared" si="32"/>
        <v>0</v>
      </c>
      <c r="AU97" s="105"/>
      <c r="AV97" s="105"/>
      <c r="AW97" s="105"/>
      <c r="AX97" s="105"/>
      <c r="AY97" s="105"/>
      <c r="AZ97" s="105"/>
      <c r="BA97" s="106"/>
      <c r="BB97" s="107"/>
      <c r="BC97" s="93"/>
      <c r="BD97" s="74"/>
      <c r="BE97" s="38"/>
      <c r="BF97" s="74"/>
      <c r="BG97" s="69"/>
      <c r="BH97" s="75"/>
      <c r="BI97" s="38"/>
      <c r="BJ97" s="75"/>
      <c r="BK97" s="38"/>
      <c r="BL97" s="38"/>
      <c r="BM97" s="38"/>
      <c r="BN97" s="38"/>
    </row>
    <row r="98" spans="1:66" ht="18.75" customHeight="1" x14ac:dyDescent="0.3">
      <c r="A98" s="2">
        <v>9</v>
      </c>
      <c r="B98" s="96">
        <v>29</v>
      </c>
      <c r="C98" s="38" t="s">
        <v>57</v>
      </c>
      <c r="D98" s="38" t="s">
        <v>51</v>
      </c>
      <c r="E98" s="38"/>
      <c r="F98" s="38" t="s">
        <v>212</v>
      </c>
      <c r="G98" s="250" t="s">
        <v>311</v>
      </c>
      <c r="H98" s="250">
        <v>2563</v>
      </c>
      <c r="I98" s="97">
        <v>3528</v>
      </c>
      <c r="J98" s="248">
        <f>+I98+I99+I100+I101+I102</f>
        <v>11395</v>
      </c>
      <c r="K98" s="276">
        <f>+AS98+AS99+AS100+AS101+AS102</f>
        <v>17</v>
      </c>
      <c r="L98" s="100">
        <v>2</v>
      </c>
      <c r="M98" s="101"/>
      <c r="N98" s="101"/>
      <c r="O98" s="61">
        <f>SUM(L98:N98)</f>
        <v>2</v>
      </c>
      <c r="P98" s="38"/>
      <c r="Q98" s="38">
        <v>1</v>
      </c>
      <c r="R98" s="38"/>
      <c r="S98" s="38"/>
      <c r="T98" s="62">
        <f>SUM(P98:S98)</f>
        <v>1</v>
      </c>
      <c r="U98" s="261">
        <f>+O98+O99+O100+O101+O102+T98+T99+T100+T101+T102</f>
        <v>11</v>
      </c>
      <c r="V98" s="257">
        <f>+J98/1250</f>
        <v>9.1159999999999997</v>
      </c>
      <c r="W98" s="277">
        <f>+V98-U98</f>
        <v>-1.8840000000000003</v>
      </c>
      <c r="X98" s="101">
        <v>1</v>
      </c>
      <c r="Y98" s="257">
        <f>+J98/2500</f>
        <v>4.5579999999999998</v>
      </c>
      <c r="Z98" s="259">
        <f>+Y98-X98-X99-X100-X101-X102</f>
        <v>-0.44200000000000017</v>
      </c>
      <c r="AA98" s="104">
        <v>1</v>
      </c>
      <c r="AB98" s="257">
        <f>+J98/8000</f>
        <v>1.4243749999999999</v>
      </c>
      <c r="AC98" s="259">
        <f>+AB98-AA98+AA99+AA100+AA101+AA102</f>
        <v>0.42437499999999995</v>
      </c>
      <c r="AD98" s="38"/>
      <c r="AE98" s="105">
        <v>1</v>
      </c>
      <c r="AF98" s="256">
        <v>1</v>
      </c>
      <c r="AG98" s="38"/>
      <c r="AH98" s="105">
        <v>1</v>
      </c>
      <c r="AI98" s="256">
        <v>1</v>
      </c>
      <c r="AJ98" s="38"/>
      <c r="AK98" s="102"/>
      <c r="AL98" s="103"/>
      <c r="AM98" s="38"/>
      <c r="AN98" s="102"/>
      <c r="AO98" s="103"/>
      <c r="AP98" s="38"/>
      <c r="AQ98" s="102"/>
      <c r="AR98" s="103"/>
      <c r="AS98" s="208">
        <f t="shared" si="22"/>
        <v>5</v>
      </c>
      <c r="AT98" s="261">
        <f t="shared" si="32"/>
        <v>0</v>
      </c>
      <c r="AU98" s="105">
        <v>1</v>
      </c>
      <c r="AV98" s="105">
        <v>2</v>
      </c>
      <c r="AW98" s="105"/>
      <c r="AX98" s="105"/>
      <c r="AY98" s="105"/>
      <c r="AZ98" s="105">
        <v>1</v>
      </c>
      <c r="BA98" s="106">
        <f>SUM(AT98:AZ98)</f>
        <v>4</v>
      </c>
      <c r="BB98" s="107">
        <f>+AS98+BA98</f>
        <v>9</v>
      </c>
      <c r="BC98" s="93">
        <v>19475</v>
      </c>
      <c r="BD98" s="74"/>
      <c r="BE98" s="38">
        <v>6879</v>
      </c>
      <c r="BF98" s="74"/>
      <c r="BG98" s="69">
        <v>1240</v>
      </c>
      <c r="BH98" s="75"/>
      <c r="BI98" s="38">
        <v>116</v>
      </c>
      <c r="BJ98" s="75"/>
      <c r="BK98" s="38"/>
      <c r="BL98" s="38"/>
      <c r="BM98" s="38"/>
      <c r="BN98" s="38"/>
    </row>
    <row r="99" spans="1:66" ht="18.75" customHeight="1" x14ac:dyDescent="0.3">
      <c r="B99" s="96"/>
      <c r="C99" s="38" t="s">
        <v>54</v>
      </c>
      <c r="D99" s="38" t="s">
        <v>51</v>
      </c>
      <c r="E99" s="38"/>
      <c r="F99" s="38"/>
      <c r="G99" s="250"/>
      <c r="H99" s="250"/>
      <c r="I99" s="97">
        <v>2147</v>
      </c>
      <c r="J99" s="153"/>
      <c r="K99" s="99"/>
      <c r="L99" s="100">
        <v>0</v>
      </c>
      <c r="M99" s="101"/>
      <c r="N99" s="101"/>
      <c r="O99" s="61">
        <f t="shared" si="17"/>
        <v>0</v>
      </c>
      <c r="P99" s="38">
        <v>2</v>
      </c>
      <c r="Q99" s="38"/>
      <c r="R99" s="38"/>
      <c r="S99" s="38"/>
      <c r="T99" s="62">
        <f t="shared" si="33"/>
        <v>2</v>
      </c>
      <c r="U99" s="102"/>
      <c r="V99" s="102"/>
      <c r="W99" s="103"/>
      <c r="X99" s="101">
        <v>1</v>
      </c>
      <c r="Y99" s="102"/>
      <c r="Z99" s="103"/>
      <c r="AA99" s="104"/>
      <c r="AB99" s="102"/>
      <c r="AC99" s="103"/>
      <c r="AD99" s="38"/>
      <c r="AE99" s="102"/>
      <c r="AF99" s="103"/>
      <c r="AG99" s="38"/>
      <c r="AH99" s="102"/>
      <c r="AI99" s="103"/>
      <c r="AJ99" s="38"/>
      <c r="AK99" s="102"/>
      <c r="AL99" s="103"/>
      <c r="AM99" s="38"/>
      <c r="AN99" s="102"/>
      <c r="AO99" s="103"/>
      <c r="AP99" s="38"/>
      <c r="AQ99" s="102"/>
      <c r="AR99" s="103"/>
      <c r="AS99" s="208">
        <f t="shared" si="22"/>
        <v>3</v>
      </c>
      <c r="AT99" s="261">
        <f t="shared" si="32"/>
        <v>0</v>
      </c>
      <c r="AU99" s="105"/>
      <c r="AV99" s="105">
        <v>1</v>
      </c>
      <c r="AW99" s="105"/>
      <c r="AX99" s="105"/>
      <c r="AY99" s="105"/>
      <c r="AZ99" s="105">
        <v>1</v>
      </c>
      <c r="BA99" s="106">
        <f>SUM(AT99:AZ99)</f>
        <v>2</v>
      </c>
      <c r="BB99" s="107">
        <f>+AS99+BA99</f>
        <v>5</v>
      </c>
      <c r="BC99" s="93">
        <v>7620</v>
      </c>
      <c r="BD99" s="105">
        <f>+BC99+BC100+BC101+BC98+BC96+BC102</f>
        <v>62263</v>
      </c>
      <c r="BE99" s="38">
        <v>2439</v>
      </c>
      <c r="BF99" s="105">
        <f>+BE99+BE100+BE101+BE98+BE96+BE102</f>
        <v>22391</v>
      </c>
      <c r="BG99" s="69">
        <v>551</v>
      </c>
      <c r="BH99" s="105">
        <f>+BG99+BG100+BG101+BG98+BG96+BG102</f>
        <v>4391</v>
      </c>
      <c r="BI99" s="38">
        <v>65</v>
      </c>
      <c r="BJ99" s="105">
        <f>+BI99+BI100+BI101+BI98+BI96+BI102</f>
        <v>484</v>
      </c>
      <c r="BK99" s="38"/>
      <c r="BL99" s="94">
        <f>+BK99+BK100+BK101+BK98+BK96+BK102</f>
        <v>0</v>
      </c>
      <c r="BM99" s="38"/>
      <c r="BN99" s="95">
        <f>+BM99+BM100+BM101+BM98+BM96+BM102</f>
        <v>0</v>
      </c>
    </row>
    <row r="100" spans="1:66" ht="18.75" customHeight="1" x14ac:dyDescent="0.3">
      <c r="B100" s="96"/>
      <c r="C100" s="38" t="s">
        <v>55</v>
      </c>
      <c r="D100" s="38" t="s">
        <v>51</v>
      </c>
      <c r="E100" s="38"/>
      <c r="F100" s="38"/>
      <c r="G100" s="250"/>
      <c r="H100" s="250"/>
      <c r="I100" s="97">
        <v>2452</v>
      </c>
      <c r="J100" s="153"/>
      <c r="K100" s="99"/>
      <c r="L100" s="100">
        <v>1</v>
      </c>
      <c r="M100" s="101"/>
      <c r="N100" s="101"/>
      <c r="O100" s="61">
        <f t="shared" si="17"/>
        <v>1</v>
      </c>
      <c r="P100" s="38">
        <v>1</v>
      </c>
      <c r="Q100" s="38"/>
      <c r="R100" s="38"/>
      <c r="S100" s="38"/>
      <c r="T100" s="62">
        <f t="shared" si="33"/>
        <v>1</v>
      </c>
      <c r="U100" s="102"/>
      <c r="V100" s="102"/>
      <c r="W100" s="103"/>
      <c r="X100" s="101">
        <v>1</v>
      </c>
      <c r="Y100" s="102"/>
      <c r="Z100" s="103"/>
      <c r="AA100" s="104"/>
      <c r="AB100" s="102"/>
      <c r="AC100" s="103"/>
      <c r="AD100" s="38"/>
      <c r="AE100" s="102"/>
      <c r="AF100" s="103"/>
      <c r="AG100" s="38"/>
      <c r="AH100" s="102"/>
      <c r="AI100" s="103"/>
      <c r="AJ100" s="38"/>
      <c r="AK100" s="102"/>
      <c r="AL100" s="103"/>
      <c r="AM100" s="38"/>
      <c r="AN100" s="102"/>
      <c r="AO100" s="103"/>
      <c r="AP100" s="38"/>
      <c r="AQ100" s="102"/>
      <c r="AR100" s="103"/>
      <c r="AS100" s="208">
        <f t="shared" si="22"/>
        <v>3</v>
      </c>
      <c r="AT100" s="261">
        <f t="shared" si="32"/>
        <v>0</v>
      </c>
      <c r="AU100" s="105"/>
      <c r="AV100" s="105"/>
      <c r="AW100" s="105"/>
      <c r="AX100" s="105"/>
      <c r="AY100" s="105"/>
      <c r="AZ100" s="105">
        <v>1</v>
      </c>
      <c r="BA100" s="106">
        <f>SUM(AT100:AZ100)</f>
        <v>1</v>
      </c>
      <c r="BB100" s="107">
        <f>+AS100+BA100</f>
        <v>4</v>
      </c>
      <c r="BC100" s="93">
        <v>7418</v>
      </c>
      <c r="BD100" s="74"/>
      <c r="BE100" s="38">
        <v>4104</v>
      </c>
      <c r="BF100" s="74"/>
      <c r="BG100" s="69">
        <v>736</v>
      </c>
      <c r="BH100" s="75"/>
      <c r="BI100" s="38">
        <v>62</v>
      </c>
      <c r="BJ100" s="75"/>
      <c r="BK100" s="38"/>
      <c r="BL100" s="38"/>
      <c r="BM100" s="38"/>
      <c r="BN100" s="38"/>
    </row>
    <row r="101" spans="1:66" ht="18.75" customHeight="1" x14ac:dyDescent="0.3">
      <c r="B101" s="96"/>
      <c r="C101" s="38" t="s">
        <v>56</v>
      </c>
      <c r="D101" s="38" t="s">
        <v>51</v>
      </c>
      <c r="E101" s="38"/>
      <c r="F101" s="38"/>
      <c r="G101" s="250"/>
      <c r="H101" s="250"/>
      <c r="I101" s="97">
        <v>1435</v>
      </c>
      <c r="J101" s="153"/>
      <c r="K101" s="99"/>
      <c r="L101" s="100">
        <v>0</v>
      </c>
      <c r="M101" s="101"/>
      <c r="N101" s="101"/>
      <c r="O101" s="61">
        <f t="shared" si="17"/>
        <v>0</v>
      </c>
      <c r="P101" s="38">
        <v>1</v>
      </c>
      <c r="Q101" s="38">
        <v>1</v>
      </c>
      <c r="R101" s="38"/>
      <c r="S101" s="38"/>
      <c r="T101" s="62">
        <f t="shared" si="33"/>
        <v>2</v>
      </c>
      <c r="U101" s="102"/>
      <c r="V101" s="102"/>
      <c r="W101" s="103"/>
      <c r="X101" s="101">
        <v>1</v>
      </c>
      <c r="Y101" s="102"/>
      <c r="Z101" s="103"/>
      <c r="AA101" s="104"/>
      <c r="AB101" s="102"/>
      <c r="AC101" s="103"/>
      <c r="AD101" s="38"/>
      <c r="AE101" s="102"/>
      <c r="AF101" s="103"/>
      <c r="AG101" s="38"/>
      <c r="AH101" s="102"/>
      <c r="AI101" s="103"/>
      <c r="AJ101" s="38"/>
      <c r="AK101" s="102"/>
      <c r="AL101" s="103"/>
      <c r="AM101" s="38"/>
      <c r="AN101" s="102"/>
      <c r="AO101" s="103"/>
      <c r="AP101" s="38"/>
      <c r="AQ101" s="102"/>
      <c r="AR101" s="103"/>
      <c r="AS101" s="208">
        <f t="shared" si="22"/>
        <v>3</v>
      </c>
      <c r="AT101" s="261">
        <f t="shared" si="32"/>
        <v>0</v>
      </c>
      <c r="AU101" s="105"/>
      <c r="AV101" s="105"/>
      <c r="AW101" s="105"/>
      <c r="AX101" s="105"/>
      <c r="AY101" s="105"/>
      <c r="AZ101" s="105">
        <v>1</v>
      </c>
      <c r="BA101" s="106">
        <f>SUM(AT101:AZ101)</f>
        <v>1</v>
      </c>
      <c r="BB101" s="107">
        <f>+AS101+BA101</f>
        <v>4</v>
      </c>
      <c r="BC101" s="93">
        <v>5464</v>
      </c>
      <c r="BD101" s="74"/>
      <c r="BE101" s="38">
        <v>2172</v>
      </c>
      <c r="BF101" s="74"/>
      <c r="BG101" s="69">
        <v>332</v>
      </c>
      <c r="BH101" s="75"/>
      <c r="BI101" s="38">
        <v>40</v>
      </c>
      <c r="BJ101" s="75"/>
      <c r="BK101" s="38"/>
      <c r="BL101" s="38"/>
      <c r="BM101" s="38"/>
      <c r="BN101" s="38"/>
    </row>
    <row r="102" spans="1:66" ht="18.75" customHeight="1" x14ac:dyDescent="0.3">
      <c r="B102" s="96"/>
      <c r="C102" s="38" t="s">
        <v>59</v>
      </c>
      <c r="D102" s="38" t="s">
        <v>51</v>
      </c>
      <c r="E102" s="38"/>
      <c r="F102" s="38"/>
      <c r="G102" s="250"/>
      <c r="H102" s="250"/>
      <c r="I102" s="97">
        <v>1833</v>
      </c>
      <c r="J102" s="153"/>
      <c r="K102" s="99"/>
      <c r="L102" s="100">
        <v>1</v>
      </c>
      <c r="M102" s="101"/>
      <c r="N102" s="101"/>
      <c r="O102" s="61">
        <f t="shared" si="17"/>
        <v>1</v>
      </c>
      <c r="P102" s="38">
        <v>1</v>
      </c>
      <c r="Q102" s="38"/>
      <c r="R102" s="38"/>
      <c r="S102" s="38"/>
      <c r="T102" s="62">
        <f t="shared" si="33"/>
        <v>1</v>
      </c>
      <c r="U102" s="102"/>
      <c r="V102" s="102"/>
      <c r="W102" s="103"/>
      <c r="X102" s="101">
        <v>1</v>
      </c>
      <c r="Y102" s="102"/>
      <c r="Z102" s="103"/>
      <c r="AA102" s="104"/>
      <c r="AB102" s="102"/>
      <c r="AC102" s="103"/>
      <c r="AD102" s="38"/>
      <c r="AE102" s="102"/>
      <c r="AF102" s="103"/>
      <c r="AG102" s="38"/>
      <c r="AH102" s="102"/>
      <c r="AI102" s="103"/>
      <c r="AJ102" s="38"/>
      <c r="AK102" s="102"/>
      <c r="AL102" s="103"/>
      <c r="AM102" s="38"/>
      <c r="AN102" s="102"/>
      <c r="AO102" s="103"/>
      <c r="AP102" s="38"/>
      <c r="AQ102" s="102"/>
      <c r="AR102" s="103"/>
      <c r="AS102" s="208">
        <f t="shared" si="22"/>
        <v>3</v>
      </c>
      <c r="AT102" s="261">
        <f t="shared" si="32"/>
        <v>0</v>
      </c>
      <c r="AU102" s="105"/>
      <c r="AV102" s="105">
        <v>1</v>
      </c>
      <c r="AW102" s="105"/>
      <c r="AX102" s="105"/>
      <c r="AY102" s="105"/>
      <c r="AZ102" s="105">
        <v>1</v>
      </c>
      <c r="BA102" s="106">
        <f>SUM(AT102:AZ102)</f>
        <v>2</v>
      </c>
      <c r="BB102" s="107">
        <f>+AS102+BA102</f>
        <v>5</v>
      </c>
      <c r="BC102" s="93">
        <v>7947</v>
      </c>
      <c r="BD102" s="74"/>
      <c r="BE102" s="38">
        <v>2841</v>
      </c>
      <c r="BF102" s="74"/>
      <c r="BG102" s="69">
        <v>654</v>
      </c>
      <c r="BH102" s="75"/>
      <c r="BI102" s="38">
        <v>95</v>
      </c>
      <c r="BJ102" s="75"/>
      <c r="BK102" s="38"/>
      <c r="BL102" s="38"/>
      <c r="BM102" s="38"/>
      <c r="BN102" s="38"/>
    </row>
    <row r="103" spans="1:66" ht="18.75" customHeight="1" thickBot="1" x14ac:dyDescent="0.35">
      <c r="A103" s="154"/>
      <c r="B103" s="154"/>
      <c r="C103" s="154" t="s">
        <v>42</v>
      </c>
      <c r="D103" s="154"/>
      <c r="E103" s="154"/>
      <c r="F103" s="154"/>
      <c r="G103" s="302"/>
      <c r="H103" s="302"/>
      <c r="I103" s="155">
        <f>SUM(I86:I102)</f>
        <v>46134</v>
      </c>
      <c r="J103" s="155">
        <f t="shared" ref="J103:AR103" si="34">SUM(J86:J102)</f>
        <v>46134</v>
      </c>
      <c r="K103" s="155">
        <f t="shared" si="34"/>
        <v>44</v>
      </c>
      <c r="L103" s="155">
        <f t="shared" si="34"/>
        <v>9</v>
      </c>
      <c r="M103" s="155">
        <f t="shared" si="34"/>
        <v>0</v>
      </c>
      <c r="N103" s="155">
        <f t="shared" si="34"/>
        <v>0</v>
      </c>
      <c r="O103" s="155">
        <f t="shared" si="34"/>
        <v>9</v>
      </c>
      <c r="P103" s="155">
        <f t="shared" si="34"/>
        <v>15</v>
      </c>
      <c r="Q103" s="155">
        <f t="shared" si="34"/>
        <v>4</v>
      </c>
      <c r="R103" s="155">
        <f t="shared" si="34"/>
        <v>0</v>
      </c>
      <c r="S103" s="155">
        <f t="shared" si="34"/>
        <v>0</v>
      </c>
      <c r="T103" s="155">
        <f t="shared" si="34"/>
        <v>19</v>
      </c>
      <c r="U103" s="155">
        <f t="shared" si="34"/>
        <v>28</v>
      </c>
      <c r="V103" s="155">
        <f t="shared" si="34"/>
        <v>36.907200000000003</v>
      </c>
      <c r="W103" s="155">
        <f t="shared" si="34"/>
        <v>8.9071999999999996</v>
      </c>
      <c r="X103" s="155">
        <f t="shared" si="34"/>
        <v>11</v>
      </c>
      <c r="Y103" s="155">
        <f t="shared" si="34"/>
        <v>18.453600000000002</v>
      </c>
      <c r="Z103" s="155">
        <f t="shared" si="34"/>
        <v>7.4535999999999998</v>
      </c>
      <c r="AA103" s="155">
        <f t="shared" si="34"/>
        <v>5</v>
      </c>
      <c r="AB103" s="155">
        <f t="shared" si="34"/>
        <v>5.76675</v>
      </c>
      <c r="AC103" s="155">
        <f t="shared" si="34"/>
        <v>0.76675000000000004</v>
      </c>
      <c r="AD103" s="155">
        <f t="shared" si="34"/>
        <v>0</v>
      </c>
      <c r="AE103" s="155">
        <f t="shared" si="34"/>
        <v>4</v>
      </c>
      <c r="AF103" s="155">
        <f t="shared" si="34"/>
        <v>4</v>
      </c>
      <c r="AG103" s="155">
        <f t="shared" si="34"/>
        <v>0</v>
      </c>
      <c r="AH103" s="155">
        <f t="shared" si="34"/>
        <v>4</v>
      </c>
      <c r="AI103" s="155">
        <f t="shared" si="34"/>
        <v>4</v>
      </c>
      <c r="AJ103" s="155">
        <f t="shared" si="34"/>
        <v>0</v>
      </c>
      <c r="AK103" s="155">
        <f t="shared" si="34"/>
        <v>2</v>
      </c>
      <c r="AL103" s="155">
        <f t="shared" si="34"/>
        <v>2</v>
      </c>
      <c r="AM103" s="155">
        <f t="shared" si="34"/>
        <v>0</v>
      </c>
      <c r="AN103" s="155">
        <f t="shared" si="34"/>
        <v>2</v>
      </c>
      <c r="AO103" s="155">
        <f t="shared" si="34"/>
        <v>2</v>
      </c>
      <c r="AP103" s="155">
        <f t="shared" si="34"/>
        <v>0</v>
      </c>
      <c r="AQ103" s="155">
        <f t="shared" si="34"/>
        <v>2</v>
      </c>
      <c r="AR103" s="155">
        <f t="shared" si="34"/>
        <v>2</v>
      </c>
      <c r="AS103" s="208">
        <f t="shared" si="22"/>
        <v>44</v>
      </c>
      <c r="AT103" s="155">
        <f t="shared" si="32"/>
        <v>0</v>
      </c>
      <c r="AU103" s="155">
        <f t="shared" ref="AU103" si="35">SUM(AU102)</f>
        <v>0</v>
      </c>
      <c r="AV103" s="155">
        <f t="shared" ref="AV103" si="36">SUM(AV102)</f>
        <v>1</v>
      </c>
      <c r="AW103" s="155">
        <f t="shared" ref="AW103" si="37">SUM(AW102)</f>
        <v>0</v>
      </c>
      <c r="AX103" s="155">
        <f t="shared" ref="AX103" si="38">SUM(AX102)</f>
        <v>0</v>
      </c>
      <c r="AY103" s="155">
        <f t="shared" ref="AY103" si="39">SUM(AY102)</f>
        <v>0</v>
      </c>
      <c r="AZ103" s="155">
        <f t="shared" ref="AZ103" si="40">SUM(AZ102)</f>
        <v>1</v>
      </c>
      <c r="BA103" s="155">
        <f t="shared" ref="BA103" si="41">SUM(BA102)</f>
        <v>2</v>
      </c>
      <c r="BB103" s="155">
        <f t="shared" ref="BB103" si="42">SUM(BB102)</f>
        <v>5</v>
      </c>
      <c r="BC103" s="155">
        <f t="shared" ref="BC103" si="43">SUM(BC102)</f>
        <v>7947</v>
      </c>
      <c r="BD103" s="155">
        <f t="shared" ref="BD103" si="44">SUM(BD102)</f>
        <v>0</v>
      </c>
      <c r="BE103" s="155">
        <f t="shared" ref="BE103" si="45">SUM(BE102)</f>
        <v>2841</v>
      </c>
      <c r="BF103" s="155">
        <f t="shared" ref="BF103" si="46">SUM(BF102)</f>
        <v>0</v>
      </c>
      <c r="BG103" s="155">
        <f t="shared" ref="BG103" si="47">SUM(BG102)</f>
        <v>654</v>
      </c>
      <c r="BH103" s="155">
        <f t="shared" ref="BH103" si="48">SUM(BH102)</f>
        <v>0</v>
      </c>
      <c r="BI103" s="155">
        <f t="shared" ref="BI103" si="49">SUM(BI102)</f>
        <v>95</v>
      </c>
      <c r="BJ103" s="155">
        <f t="shared" ref="BJ103" si="50">SUM(BJ102)</f>
        <v>0</v>
      </c>
      <c r="BK103" s="155">
        <f t="shared" ref="BK103" si="51">SUM(BK102)</f>
        <v>0</v>
      </c>
      <c r="BL103" s="155">
        <f t="shared" ref="BL103" si="52">SUM(BL102)</f>
        <v>0</v>
      </c>
      <c r="BM103" s="155">
        <f t="shared" ref="BM103" si="53">SUM(BM102)</f>
        <v>0</v>
      </c>
      <c r="BN103" s="155">
        <f t="shared" ref="BN103" si="54">SUM(BN102)</f>
        <v>0</v>
      </c>
    </row>
    <row r="104" spans="1:66" ht="20.25" customHeight="1" x14ac:dyDescent="0.3">
      <c r="A104" s="2">
        <v>10</v>
      </c>
      <c r="B104" s="96">
        <v>30</v>
      </c>
      <c r="C104" s="38" t="s">
        <v>66</v>
      </c>
      <c r="D104" s="38" t="s">
        <v>61</v>
      </c>
      <c r="E104" s="38" t="s">
        <v>214</v>
      </c>
      <c r="F104" s="38" t="s">
        <v>214</v>
      </c>
      <c r="G104" s="250" t="s">
        <v>306</v>
      </c>
      <c r="H104" s="250">
        <v>2562</v>
      </c>
      <c r="I104" s="97">
        <v>7027</v>
      </c>
      <c r="J104" s="170">
        <f>+I104+I105</f>
        <v>10655</v>
      </c>
      <c r="K104" s="276">
        <f>+AS104+AS105</f>
        <v>9</v>
      </c>
      <c r="L104" s="100">
        <v>1</v>
      </c>
      <c r="M104" s="101"/>
      <c r="N104" s="101"/>
      <c r="O104" s="61">
        <f>SUM(L104:N104)</f>
        <v>1</v>
      </c>
      <c r="P104" s="38">
        <v>2</v>
      </c>
      <c r="Q104" s="38"/>
      <c r="R104" s="38"/>
      <c r="S104" s="38"/>
      <c r="T104" s="62">
        <f>SUM(P104:S104)</f>
        <v>2</v>
      </c>
      <c r="U104" s="130">
        <f>+O104+O105+T104+T105</f>
        <v>6</v>
      </c>
      <c r="V104" s="131">
        <f>+J104/1250</f>
        <v>8.5239999999999991</v>
      </c>
      <c r="W104" s="132">
        <f>+V104-U104</f>
        <v>2.5239999999999991</v>
      </c>
      <c r="X104" s="101">
        <v>1</v>
      </c>
      <c r="Y104" s="131">
        <f>+J104/2500</f>
        <v>4.2619999999999996</v>
      </c>
      <c r="Z104" s="132">
        <f>+Y104-X104-X105</f>
        <v>2.2619999999999996</v>
      </c>
      <c r="AA104" s="104">
        <v>1</v>
      </c>
      <c r="AB104" s="131">
        <f>+J104/8000</f>
        <v>1.3318749999999999</v>
      </c>
      <c r="AC104" s="132">
        <f>+AB104-AA104-AA105</f>
        <v>0.33187499999999992</v>
      </c>
      <c r="AD104" s="38"/>
      <c r="AE104" s="38">
        <v>1</v>
      </c>
      <c r="AF104" s="133">
        <f>+AE104-AD112</f>
        <v>1</v>
      </c>
      <c r="AG104" s="38"/>
      <c r="AH104" s="38">
        <v>1</v>
      </c>
      <c r="AI104" s="133">
        <f>+AH104-AG112</f>
        <v>1</v>
      </c>
      <c r="AJ104" s="38"/>
      <c r="AK104" s="38">
        <v>1</v>
      </c>
      <c r="AL104" s="133">
        <f>+AK104-AJ112</f>
        <v>1</v>
      </c>
      <c r="AM104" s="38"/>
      <c r="AN104" s="38">
        <v>1</v>
      </c>
      <c r="AO104" s="133">
        <f>+AN104-AM112</f>
        <v>1</v>
      </c>
      <c r="AP104" s="38"/>
      <c r="AQ104" s="38">
        <v>1</v>
      </c>
      <c r="AR104" s="133">
        <f>+AQ104-AP112</f>
        <v>1</v>
      </c>
      <c r="AS104" s="208">
        <f t="shared" si="22"/>
        <v>5</v>
      </c>
      <c r="AT104" s="105">
        <v>1</v>
      </c>
      <c r="AU104" s="105"/>
      <c r="AV104" s="105">
        <v>1</v>
      </c>
      <c r="AW104" s="105">
        <v>1</v>
      </c>
      <c r="AX104" s="105"/>
      <c r="AY104" s="105">
        <v>1</v>
      </c>
      <c r="AZ104" s="105"/>
      <c r="BA104" s="91">
        <f>SUM(AT104:AZ104)</f>
        <v>4</v>
      </c>
      <c r="BB104" s="92">
        <f>+AS104+BA104</f>
        <v>9</v>
      </c>
      <c r="BC104" s="93">
        <v>23224</v>
      </c>
      <c r="BD104" s="74"/>
      <c r="BE104" s="38">
        <v>11614</v>
      </c>
      <c r="BF104" s="74"/>
      <c r="BG104" s="69">
        <v>2973</v>
      </c>
      <c r="BH104" s="75"/>
      <c r="BI104" s="38">
        <v>221</v>
      </c>
      <c r="BJ104" s="75"/>
      <c r="BK104" s="38">
        <v>250</v>
      </c>
      <c r="BL104" s="168"/>
      <c r="BM104" s="38">
        <v>652</v>
      </c>
      <c r="BN104" s="95"/>
    </row>
    <row r="105" spans="1:66" ht="20.25" customHeight="1" x14ac:dyDescent="0.3">
      <c r="B105" s="96"/>
      <c r="C105" s="38" t="s">
        <v>69</v>
      </c>
      <c r="D105" s="38" t="s">
        <v>61</v>
      </c>
      <c r="E105" s="38"/>
      <c r="F105" s="38"/>
      <c r="G105" s="250"/>
      <c r="H105" s="250"/>
      <c r="I105" s="97">
        <v>3628</v>
      </c>
      <c r="J105" s="171"/>
      <c r="K105" s="99"/>
      <c r="L105" s="100">
        <v>1</v>
      </c>
      <c r="M105" s="101"/>
      <c r="N105" s="101"/>
      <c r="O105" s="61">
        <f>SUM(L105:N105)</f>
        <v>1</v>
      </c>
      <c r="P105" s="38">
        <v>1</v>
      </c>
      <c r="Q105" s="38">
        <v>1</v>
      </c>
      <c r="R105" s="38"/>
      <c r="S105" s="38"/>
      <c r="T105" s="62">
        <f>SUM(P105:S105)</f>
        <v>2</v>
      </c>
      <c r="U105" s="102"/>
      <c r="V105" s="102"/>
      <c r="W105" s="103"/>
      <c r="X105" s="101">
        <v>1</v>
      </c>
      <c r="Y105" s="102"/>
      <c r="Z105" s="103"/>
      <c r="AA105" s="104"/>
      <c r="AB105" s="102"/>
      <c r="AC105" s="103"/>
      <c r="AD105" s="38"/>
      <c r="AE105" s="102"/>
      <c r="AF105" s="103"/>
      <c r="AG105" s="38"/>
      <c r="AH105" s="102"/>
      <c r="AI105" s="103"/>
      <c r="AJ105" s="38"/>
      <c r="AK105" s="102"/>
      <c r="AL105" s="103"/>
      <c r="AM105" s="38"/>
      <c r="AN105" s="102"/>
      <c r="AO105" s="103"/>
      <c r="AP105" s="38"/>
      <c r="AQ105" s="102"/>
      <c r="AR105" s="103"/>
      <c r="AS105" s="208">
        <f t="shared" si="22"/>
        <v>4</v>
      </c>
      <c r="AT105" s="105"/>
      <c r="AU105" s="105"/>
      <c r="AV105" s="105">
        <v>1</v>
      </c>
      <c r="AW105" s="105"/>
      <c r="AX105" s="105"/>
      <c r="AY105" s="105">
        <v>1</v>
      </c>
      <c r="AZ105" s="105"/>
      <c r="BA105" s="106">
        <f>SUM(AT105:AZ105)</f>
        <v>2</v>
      </c>
      <c r="BB105" s="107">
        <f>+AS105+BA105</f>
        <v>6</v>
      </c>
      <c r="BC105" s="93">
        <v>17207</v>
      </c>
      <c r="BD105" s="105">
        <f>+BC105+BC111+BC110+BC104</f>
        <v>86881</v>
      </c>
      <c r="BE105" s="38">
        <v>4449</v>
      </c>
      <c r="BF105" s="105">
        <f>+BE105+BE111+BE110+BE104</f>
        <v>37349</v>
      </c>
      <c r="BG105" s="69">
        <v>977</v>
      </c>
      <c r="BH105" s="105">
        <f>+BG105+BG111+BG110+BG104</f>
        <v>8499</v>
      </c>
      <c r="BI105" s="38">
        <v>127</v>
      </c>
      <c r="BJ105" s="105">
        <f>+BI105+BI111+BI110+BI104</f>
        <v>759</v>
      </c>
      <c r="BK105" s="38">
        <v>198</v>
      </c>
      <c r="BL105" s="105">
        <f>+BK105+BK111+BK110+BK104</f>
        <v>796</v>
      </c>
      <c r="BM105" s="38">
        <v>458</v>
      </c>
      <c r="BN105" s="105">
        <f>+BM105+BM111+BM110+BM104</f>
        <v>1973</v>
      </c>
    </row>
    <row r="106" spans="1:66" ht="20.25" customHeight="1" x14ac:dyDescent="0.3">
      <c r="B106" s="96"/>
      <c r="C106" s="38"/>
      <c r="D106" s="38"/>
      <c r="E106" s="38"/>
      <c r="F106" s="38"/>
      <c r="G106" s="250"/>
      <c r="H106" s="250"/>
      <c r="I106" s="97"/>
      <c r="J106" s="171"/>
      <c r="K106" s="99"/>
      <c r="L106" s="100"/>
      <c r="M106" s="101"/>
      <c r="N106" s="101"/>
      <c r="O106" s="61"/>
      <c r="P106" s="38"/>
      <c r="Q106" s="38"/>
      <c r="R106" s="38"/>
      <c r="S106" s="38"/>
      <c r="T106" s="62"/>
      <c r="U106" s="102"/>
      <c r="V106" s="102"/>
      <c r="W106" s="103"/>
      <c r="X106" s="101"/>
      <c r="Y106" s="102"/>
      <c r="Z106" s="103"/>
      <c r="AA106" s="104"/>
      <c r="AB106" s="102"/>
      <c r="AC106" s="103"/>
      <c r="AD106" s="38"/>
      <c r="AE106" s="102"/>
      <c r="AF106" s="103"/>
      <c r="AG106" s="38"/>
      <c r="AH106" s="102"/>
      <c r="AI106" s="103"/>
      <c r="AJ106" s="38"/>
      <c r="AK106" s="102"/>
      <c r="AL106" s="103"/>
      <c r="AM106" s="38"/>
      <c r="AN106" s="102"/>
      <c r="AO106" s="103"/>
      <c r="AP106" s="38"/>
      <c r="AQ106" s="102"/>
      <c r="AR106" s="103"/>
      <c r="AS106" s="208">
        <f t="shared" si="22"/>
        <v>0</v>
      </c>
      <c r="AT106" s="105"/>
      <c r="AU106" s="105"/>
      <c r="AV106" s="105"/>
      <c r="AW106" s="105"/>
      <c r="AX106" s="105"/>
      <c r="AY106" s="105"/>
      <c r="AZ106" s="105"/>
      <c r="BA106" s="106"/>
      <c r="BB106" s="107"/>
      <c r="BC106" s="93"/>
      <c r="BD106" s="105"/>
      <c r="BE106" s="38"/>
      <c r="BF106" s="105"/>
      <c r="BG106" s="69"/>
      <c r="BH106" s="105"/>
      <c r="BI106" s="38"/>
      <c r="BJ106" s="105"/>
      <c r="BK106" s="38"/>
      <c r="BL106" s="105"/>
      <c r="BM106" s="38"/>
      <c r="BN106" s="105"/>
    </row>
    <row r="107" spans="1:66" ht="20.25" customHeight="1" x14ac:dyDescent="0.3">
      <c r="A107" s="2">
        <v>10</v>
      </c>
      <c r="B107" s="81">
        <v>31</v>
      </c>
      <c r="C107" s="82" t="s">
        <v>67</v>
      </c>
      <c r="D107" s="82" t="s">
        <v>61</v>
      </c>
      <c r="E107" s="82"/>
      <c r="F107" s="82" t="s">
        <v>215</v>
      </c>
      <c r="G107" s="249" t="s">
        <v>307</v>
      </c>
      <c r="H107" s="249">
        <v>2566</v>
      </c>
      <c r="I107" s="83">
        <v>5366</v>
      </c>
      <c r="J107" s="170">
        <f>+I107+I108</f>
        <v>9003</v>
      </c>
      <c r="K107" s="276">
        <f>+AS107+AS108</f>
        <v>9</v>
      </c>
      <c r="L107" s="85">
        <v>2</v>
      </c>
      <c r="M107" s="86"/>
      <c r="N107" s="86"/>
      <c r="O107" s="61">
        <f>SUM(L107:N107)</f>
        <v>2</v>
      </c>
      <c r="P107" s="82"/>
      <c r="Q107" s="82">
        <v>1</v>
      </c>
      <c r="R107" s="82"/>
      <c r="S107" s="82"/>
      <c r="T107" s="62">
        <f>SUM(P107:S107)</f>
        <v>1</v>
      </c>
      <c r="U107" s="280">
        <f>+O107+O108+T107+T108</f>
        <v>6</v>
      </c>
      <c r="V107" s="281">
        <f>+J107/1250</f>
        <v>7.2023999999999999</v>
      </c>
      <c r="W107" s="282">
        <f>+V107-U107</f>
        <v>1.2023999999999999</v>
      </c>
      <c r="X107" s="86">
        <v>1</v>
      </c>
      <c r="Y107" s="131">
        <f>+J107/2500</f>
        <v>3.6012</v>
      </c>
      <c r="Z107" s="132">
        <f>+Y107-X107-X108</f>
        <v>1.6012</v>
      </c>
      <c r="AA107" s="89">
        <v>1</v>
      </c>
      <c r="AB107" s="131">
        <f>+J107/8000</f>
        <v>1.125375</v>
      </c>
      <c r="AC107" s="132">
        <f>+AB107-AA107-AA108</f>
        <v>0.12537500000000001</v>
      </c>
      <c r="AD107" s="82"/>
      <c r="AE107" s="131">
        <v>1</v>
      </c>
      <c r="AF107" s="132">
        <v>1</v>
      </c>
      <c r="AG107" s="82"/>
      <c r="AH107" s="131">
        <v>1</v>
      </c>
      <c r="AI107" s="132">
        <v>1</v>
      </c>
      <c r="AJ107" s="82"/>
      <c r="AK107" s="172"/>
      <c r="AL107" s="173"/>
      <c r="AM107" s="82"/>
      <c r="AN107" s="172"/>
      <c r="AO107" s="173"/>
      <c r="AP107" s="82"/>
      <c r="AQ107" s="172"/>
      <c r="AR107" s="173"/>
      <c r="AS107" s="208">
        <f t="shared" si="22"/>
        <v>5</v>
      </c>
      <c r="AT107" s="90"/>
      <c r="AU107" s="90">
        <v>1</v>
      </c>
      <c r="AV107" s="90">
        <v>1</v>
      </c>
      <c r="AW107" s="90">
        <v>1</v>
      </c>
      <c r="AX107" s="90"/>
      <c r="AY107" s="90">
        <v>2</v>
      </c>
      <c r="AZ107" s="90"/>
      <c r="BA107" s="91">
        <f>SUM(AT107:AZ107)</f>
        <v>5</v>
      </c>
      <c r="BB107" s="107">
        <f>+AS107+BA107</f>
        <v>10</v>
      </c>
      <c r="BC107" s="93">
        <v>30035</v>
      </c>
      <c r="BD107" s="74"/>
      <c r="BE107" s="38">
        <v>6722</v>
      </c>
      <c r="BF107" s="74"/>
      <c r="BG107" s="69">
        <v>2524</v>
      </c>
      <c r="BH107" s="75"/>
      <c r="BI107" s="38">
        <v>124</v>
      </c>
      <c r="BJ107" s="75"/>
      <c r="BK107" s="38">
        <v>240</v>
      </c>
      <c r="BL107" s="168"/>
      <c r="BM107" s="38">
        <v>497</v>
      </c>
      <c r="BN107" s="95"/>
    </row>
    <row r="108" spans="1:66" ht="20.25" customHeight="1" x14ac:dyDescent="0.3">
      <c r="B108" s="96"/>
      <c r="C108" s="38" t="s">
        <v>68</v>
      </c>
      <c r="D108" s="38" t="s">
        <v>61</v>
      </c>
      <c r="E108" s="38"/>
      <c r="F108" s="38"/>
      <c r="G108" s="250"/>
      <c r="H108" s="250"/>
      <c r="I108" s="97">
        <v>3637</v>
      </c>
      <c r="J108" s="171"/>
      <c r="K108" s="99"/>
      <c r="L108" s="100">
        <v>1</v>
      </c>
      <c r="M108" s="101"/>
      <c r="N108" s="101"/>
      <c r="O108" s="61">
        <f>SUM(L108:N108)</f>
        <v>1</v>
      </c>
      <c r="P108" s="38">
        <v>2</v>
      </c>
      <c r="Q108" s="38"/>
      <c r="R108" s="38"/>
      <c r="S108" s="38"/>
      <c r="T108" s="62">
        <f>SUM(P108:S108)</f>
        <v>2</v>
      </c>
      <c r="U108" s="102"/>
      <c r="V108" s="102"/>
      <c r="W108" s="103"/>
      <c r="X108" s="101">
        <v>1</v>
      </c>
      <c r="Y108" s="102"/>
      <c r="Z108" s="103"/>
      <c r="AA108" s="104"/>
      <c r="AB108" s="102"/>
      <c r="AC108" s="103"/>
      <c r="AD108" s="38"/>
      <c r="AE108" s="102"/>
      <c r="AF108" s="103"/>
      <c r="AG108" s="38"/>
      <c r="AH108" s="102"/>
      <c r="AI108" s="103"/>
      <c r="AJ108" s="38"/>
      <c r="AK108" s="102"/>
      <c r="AL108" s="103"/>
      <c r="AM108" s="38"/>
      <c r="AN108" s="102"/>
      <c r="AO108" s="103"/>
      <c r="AP108" s="38"/>
      <c r="AQ108" s="102"/>
      <c r="AR108" s="103"/>
      <c r="AS108" s="208">
        <f t="shared" si="22"/>
        <v>4</v>
      </c>
      <c r="AT108" s="105"/>
      <c r="AU108" s="105"/>
      <c r="AV108" s="105">
        <v>1</v>
      </c>
      <c r="AW108" s="105"/>
      <c r="AX108" s="105"/>
      <c r="AY108" s="105">
        <v>1</v>
      </c>
      <c r="AZ108" s="105"/>
      <c r="BA108" s="106">
        <f>SUM(AT108:AZ108)</f>
        <v>2</v>
      </c>
      <c r="BB108" s="107">
        <f>+AS108+BA108</f>
        <v>6</v>
      </c>
      <c r="BC108" s="93">
        <v>27129</v>
      </c>
      <c r="BD108" s="74"/>
      <c r="BE108" s="38">
        <v>3786</v>
      </c>
      <c r="BF108" s="74"/>
      <c r="BG108" s="69">
        <v>1708</v>
      </c>
      <c r="BH108" s="75"/>
      <c r="BI108" s="38">
        <v>125</v>
      </c>
      <c r="BJ108" s="75"/>
      <c r="BK108" s="38">
        <v>181</v>
      </c>
      <c r="BL108" s="168"/>
      <c r="BM108" s="38">
        <v>533</v>
      </c>
      <c r="BN108" s="95"/>
    </row>
    <row r="109" spans="1:66" ht="20.25" customHeight="1" x14ac:dyDescent="0.3">
      <c r="B109" s="96"/>
      <c r="C109" s="38"/>
      <c r="D109" s="38"/>
      <c r="E109" s="38"/>
      <c r="F109" s="38"/>
      <c r="G109" s="250"/>
      <c r="H109" s="250"/>
      <c r="I109" s="97"/>
      <c r="J109" s="171"/>
      <c r="K109" s="99"/>
      <c r="L109" s="100"/>
      <c r="M109" s="101"/>
      <c r="N109" s="101"/>
      <c r="O109" s="61"/>
      <c r="P109" s="38"/>
      <c r="Q109" s="38"/>
      <c r="R109" s="38"/>
      <c r="S109" s="38"/>
      <c r="T109" s="62"/>
      <c r="U109" s="102"/>
      <c r="V109" s="102"/>
      <c r="W109" s="103"/>
      <c r="X109" s="101"/>
      <c r="Y109" s="102"/>
      <c r="Z109" s="103"/>
      <c r="AA109" s="104"/>
      <c r="AB109" s="102"/>
      <c r="AC109" s="103"/>
      <c r="AD109" s="38"/>
      <c r="AE109" s="102"/>
      <c r="AF109" s="103"/>
      <c r="AG109" s="38"/>
      <c r="AH109" s="102"/>
      <c r="AI109" s="103"/>
      <c r="AJ109" s="38"/>
      <c r="AK109" s="102"/>
      <c r="AL109" s="103"/>
      <c r="AM109" s="38"/>
      <c r="AN109" s="102"/>
      <c r="AO109" s="103"/>
      <c r="AP109" s="38"/>
      <c r="AQ109" s="102"/>
      <c r="AR109" s="103"/>
      <c r="AS109" s="208">
        <f t="shared" si="22"/>
        <v>0</v>
      </c>
      <c r="AT109" s="105"/>
      <c r="AU109" s="105"/>
      <c r="AV109" s="105"/>
      <c r="AW109" s="105"/>
      <c r="AX109" s="105"/>
      <c r="AY109" s="105"/>
      <c r="AZ109" s="105"/>
      <c r="BA109" s="106"/>
      <c r="BB109" s="107"/>
      <c r="BC109" s="93"/>
      <c r="BD109" s="74"/>
      <c r="BE109" s="38"/>
      <c r="BF109" s="74"/>
      <c r="BG109" s="69"/>
      <c r="BH109" s="75"/>
      <c r="BI109" s="38"/>
      <c r="BJ109" s="75"/>
      <c r="BK109" s="38"/>
      <c r="BL109" s="168"/>
      <c r="BM109" s="38"/>
      <c r="BN109" s="95"/>
    </row>
    <row r="110" spans="1:66" ht="20.25" customHeight="1" x14ac:dyDescent="0.3">
      <c r="A110" s="2">
        <v>10</v>
      </c>
      <c r="B110" s="96">
        <v>32</v>
      </c>
      <c r="C110" s="38" t="s">
        <v>71</v>
      </c>
      <c r="D110" s="38" t="s">
        <v>61</v>
      </c>
      <c r="E110" s="38"/>
      <c r="F110" s="38" t="s">
        <v>216</v>
      </c>
      <c r="G110" s="250" t="s">
        <v>308</v>
      </c>
      <c r="H110" s="250">
        <v>2569</v>
      </c>
      <c r="I110" s="97">
        <v>3904</v>
      </c>
      <c r="J110" s="170">
        <f>+I110+I111</f>
        <v>7697</v>
      </c>
      <c r="K110" s="276">
        <f>+AS110+AS111</f>
        <v>7</v>
      </c>
      <c r="L110" s="100">
        <v>0</v>
      </c>
      <c r="M110" s="101"/>
      <c r="N110" s="101"/>
      <c r="O110" s="61">
        <f>SUM(L110:N110)</f>
        <v>0</v>
      </c>
      <c r="P110" s="38">
        <v>1</v>
      </c>
      <c r="Q110" s="38"/>
      <c r="R110" s="38"/>
      <c r="S110" s="38"/>
      <c r="T110" s="62">
        <f>SUM(P110:S110)</f>
        <v>1</v>
      </c>
      <c r="U110" s="280">
        <f>+O110+O111+T110+T111</f>
        <v>4</v>
      </c>
      <c r="V110" s="281">
        <f>+J110/1250</f>
        <v>6.1576000000000004</v>
      </c>
      <c r="W110" s="282">
        <f>+V110-U110</f>
        <v>2.1576000000000004</v>
      </c>
      <c r="X110" s="101">
        <v>1</v>
      </c>
      <c r="Y110" s="131">
        <f>+J110/2500</f>
        <v>3.0788000000000002</v>
      </c>
      <c r="Z110" s="132">
        <f>+Y110-X110-X111</f>
        <v>1.0788000000000002</v>
      </c>
      <c r="AA110" s="104"/>
      <c r="AB110" s="131">
        <f>+J110/8000</f>
        <v>0.96212500000000001</v>
      </c>
      <c r="AC110" s="132">
        <f>+AB110-AA110-AA111</f>
        <v>-3.7874999999999992E-2</v>
      </c>
      <c r="AD110" s="38"/>
      <c r="AE110" s="131">
        <v>1</v>
      </c>
      <c r="AF110" s="132">
        <v>1</v>
      </c>
      <c r="AG110" s="38"/>
      <c r="AH110" s="131">
        <v>1</v>
      </c>
      <c r="AI110" s="132">
        <v>1</v>
      </c>
      <c r="AJ110" s="38"/>
      <c r="AK110" s="102"/>
      <c r="AL110" s="103"/>
      <c r="AM110" s="38"/>
      <c r="AN110" s="102"/>
      <c r="AO110" s="103"/>
      <c r="AP110" s="38"/>
      <c r="AQ110" s="102"/>
      <c r="AR110" s="103"/>
      <c r="AS110" s="208">
        <f t="shared" si="22"/>
        <v>2</v>
      </c>
      <c r="AT110" s="105"/>
      <c r="AU110" s="105"/>
      <c r="AV110" s="105"/>
      <c r="AW110" s="105">
        <v>1</v>
      </c>
      <c r="AX110" s="105"/>
      <c r="AY110" s="105">
        <v>1</v>
      </c>
      <c r="AZ110" s="105"/>
      <c r="BA110" s="106">
        <f>SUM(AT110:AZ110)</f>
        <v>2</v>
      </c>
      <c r="BB110" s="107">
        <f>+AS110+BA110</f>
        <v>4</v>
      </c>
      <c r="BC110" s="93">
        <v>27142</v>
      </c>
      <c r="BD110" s="74"/>
      <c r="BE110" s="38">
        <v>9220</v>
      </c>
      <c r="BF110" s="74"/>
      <c r="BG110" s="69">
        <v>2132</v>
      </c>
      <c r="BH110" s="75"/>
      <c r="BI110" s="38">
        <v>266</v>
      </c>
      <c r="BJ110" s="75"/>
      <c r="BK110" s="38">
        <v>189</v>
      </c>
      <c r="BL110" s="168"/>
      <c r="BM110" s="38">
        <v>444</v>
      </c>
      <c r="BN110" s="95"/>
    </row>
    <row r="111" spans="1:66" ht="20.25" customHeight="1" x14ac:dyDescent="0.3">
      <c r="B111" s="96"/>
      <c r="C111" s="38" t="s">
        <v>70</v>
      </c>
      <c r="D111" s="38" t="s">
        <v>61</v>
      </c>
      <c r="E111" s="38"/>
      <c r="F111" s="38"/>
      <c r="G111" s="250"/>
      <c r="H111" s="250"/>
      <c r="I111" s="97">
        <v>3793</v>
      </c>
      <c r="J111" s="167"/>
      <c r="K111" s="99"/>
      <c r="L111" s="100">
        <v>1</v>
      </c>
      <c r="M111" s="101"/>
      <c r="N111" s="101"/>
      <c r="O111" s="61">
        <f>SUM(L111:N111)</f>
        <v>1</v>
      </c>
      <c r="P111" s="38">
        <v>1</v>
      </c>
      <c r="Q111" s="38">
        <v>1</v>
      </c>
      <c r="R111" s="38"/>
      <c r="S111" s="38"/>
      <c r="T111" s="62">
        <f>SUM(P111:S111)</f>
        <v>2</v>
      </c>
      <c r="U111" s="102"/>
      <c r="V111" s="102"/>
      <c r="W111" s="103"/>
      <c r="X111" s="101">
        <v>1</v>
      </c>
      <c r="Y111" s="102"/>
      <c r="Z111" s="103"/>
      <c r="AA111" s="104">
        <v>1</v>
      </c>
      <c r="AB111" s="102"/>
      <c r="AC111" s="103"/>
      <c r="AD111" s="38"/>
      <c r="AE111" s="102"/>
      <c r="AF111" s="103"/>
      <c r="AG111" s="38"/>
      <c r="AH111" s="102"/>
      <c r="AI111" s="103"/>
      <c r="AJ111" s="38"/>
      <c r="AK111" s="102"/>
      <c r="AL111" s="103"/>
      <c r="AM111" s="38"/>
      <c r="AN111" s="102"/>
      <c r="AO111" s="103"/>
      <c r="AP111" s="38"/>
      <c r="AQ111" s="102"/>
      <c r="AR111" s="103"/>
      <c r="AS111" s="208">
        <f t="shared" si="22"/>
        <v>5</v>
      </c>
      <c r="AT111" s="105"/>
      <c r="AU111" s="105">
        <v>1</v>
      </c>
      <c r="AV111" s="105"/>
      <c r="AW111" s="105"/>
      <c r="AX111" s="105"/>
      <c r="AY111" s="105">
        <v>1</v>
      </c>
      <c r="AZ111" s="105"/>
      <c r="BA111" s="106">
        <f>SUM(AT111:AZ111)</f>
        <v>2</v>
      </c>
      <c r="BB111" s="107">
        <f>+AS111+BA111</f>
        <v>7</v>
      </c>
      <c r="BC111" s="93">
        <v>19308</v>
      </c>
      <c r="BD111" s="74"/>
      <c r="BE111" s="38">
        <v>12066</v>
      </c>
      <c r="BF111" s="74"/>
      <c r="BG111" s="69">
        <v>2417</v>
      </c>
      <c r="BH111" s="75"/>
      <c r="BI111" s="38">
        <v>145</v>
      </c>
      <c r="BJ111" s="75"/>
      <c r="BK111" s="38">
        <v>159</v>
      </c>
      <c r="BL111" s="168"/>
      <c r="BM111" s="38">
        <v>419</v>
      </c>
      <c r="BN111" s="95"/>
    </row>
    <row r="112" spans="1:66" ht="19.5" customHeight="1" thickBot="1" x14ac:dyDescent="0.35">
      <c r="B112" s="76"/>
      <c r="C112" s="77" t="s">
        <v>107</v>
      </c>
      <c r="D112" s="77"/>
      <c r="E112" s="77"/>
      <c r="F112" s="77"/>
      <c r="G112" s="298"/>
      <c r="H112" s="298"/>
      <c r="I112" s="78">
        <f>SUM(I104:I111)</f>
        <v>27355</v>
      </c>
      <c r="J112" s="238">
        <f>SUM(J104:J111)</f>
        <v>27355</v>
      </c>
      <c r="K112" s="238">
        <f>SUM(K104:K111)</f>
        <v>25</v>
      </c>
      <c r="L112" s="238">
        <f t="shared" ref="L112:N112" si="55">SUM(L104:L111)</f>
        <v>6</v>
      </c>
      <c r="M112" s="238">
        <f t="shared" si="55"/>
        <v>0</v>
      </c>
      <c r="N112" s="238">
        <f t="shared" si="55"/>
        <v>0</v>
      </c>
      <c r="O112" s="238">
        <f t="shared" ref="O112" si="56">SUM(O104:O111)</f>
        <v>6</v>
      </c>
      <c r="P112" s="238">
        <f t="shared" ref="P112:Q112" si="57">SUM(P104:P111)</f>
        <v>7</v>
      </c>
      <c r="Q112" s="238">
        <f t="shared" si="57"/>
        <v>3</v>
      </c>
      <c r="R112" s="238">
        <f t="shared" ref="R112" si="58">SUM(R104:R111)</f>
        <v>0</v>
      </c>
      <c r="S112" s="238">
        <f t="shared" ref="S112:T112" si="59">SUM(S104:S111)</f>
        <v>0</v>
      </c>
      <c r="T112" s="238">
        <f t="shared" si="59"/>
        <v>10</v>
      </c>
      <c r="U112" s="238">
        <f t="shared" ref="U112" si="60">SUM(U104:U111)</f>
        <v>16</v>
      </c>
      <c r="V112" s="238">
        <f t="shared" ref="V112:W112" si="61">SUM(V104:V111)</f>
        <v>21.884</v>
      </c>
      <c r="W112" s="238">
        <f t="shared" si="61"/>
        <v>5.8839999999999995</v>
      </c>
      <c r="X112" s="238">
        <f t="shared" ref="X112" si="62">SUM(X104:X111)</f>
        <v>6</v>
      </c>
      <c r="Y112" s="238">
        <f t="shared" ref="Y112:Z112" si="63">SUM(Y104:Y111)</f>
        <v>10.942</v>
      </c>
      <c r="Z112" s="238">
        <f t="shared" si="63"/>
        <v>4.9420000000000002</v>
      </c>
      <c r="AA112" s="238">
        <f t="shared" ref="AA112" si="64">SUM(AA104:AA111)</f>
        <v>3</v>
      </c>
      <c r="AB112" s="238">
        <f t="shared" ref="AB112:AC112" si="65">SUM(AB104:AB111)</f>
        <v>3.4193750000000001</v>
      </c>
      <c r="AC112" s="238">
        <f t="shared" si="65"/>
        <v>0.41937499999999994</v>
      </c>
      <c r="AD112" s="238">
        <f t="shared" ref="AD112" si="66">SUM(AD104:AD111)</f>
        <v>0</v>
      </c>
      <c r="AE112" s="238">
        <f t="shared" ref="AE112:AF112" si="67">SUM(AE104:AE111)</f>
        <v>3</v>
      </c>
      <c r="AF112" s="238">
        <f t="shared" si="67"/>
        <v>3</v>
      </c>
      <c r="AG112" s="238">
        <f t="shared" ref="AG112" si="68">SUM(AG104:AG111)</f>
        <v>0</v>
      </c>
      <c r="AH112" s="238">
        <f t="shared" ref="AH112:AI112" si="69">SUM(AH104:AH111)</f>
        <v>3</v>
      </c>
      <c r="AI112" s="238">
        <f t="shared" si="69"/>
        <v>3</v>
      </c>
      <c r="AJ112" s="238">
        <f t="shared" ref="AJ112" si="70">SUM(AJ104:AJ111)</f>
        <v>0</v>
      </c>
      <c r="AK112" s="238">
        <f t="shared" ref="AK112:AL112" si="71">SUM(AK104:AK111)</f>
        <v>1</v>
      </c>
      <c r="AL112" s="238">
        <f t="shared" si="71"/>
        <v>1</v>
      </c>
      <c r="AM112" s="238">
        <f t="shared" ref="AM112" si="72">SUM(AM104:AM111)</f>
        <v>0</v>
      </c>
      <c r="AN112" s="238">
        <f t="shared" ref="AN112:AO112" si="73">SUM(AN104:AN111)</f>
        <v>1</v>
      </c>
      <c r="AO112" s="238">
        <f t="shared" si="73"/>
        <v>1</v>
      </c>
      <c r="AP112" s="238">
        <f t="shared" ref="AP112" si="74">SUM(AP104:AP111)</f>
        <v>0</v>
      </c>
      <c r="AQ112" s="238">
        <f t="shared" ref="AQ112:AR112" si="75">SUM(AQ104:AQ111)</f>
        <v>1</v>
      </c>
      <c r="AR112" s="238">
        <f t="shared" si="75"/>
        <v>1</v>
      </c>
      <c r="AS112" s="208">
        <f t="shared" si="22"/>
        <v>25</v>
      </c>
      <c r="AT112" s="77">
        <f>SUM(AT104:AT111)</f>
        <v>1</v>
      </c>
      <c r="AU112" s="77">
        <f t="shared" ref="AU112:BN112" si="76">SUM(AU104:AU111)</f>
        <v>2</v>
      </c>
      <c r="AV112" s="77">
        <f t="shared" si="76"/>
        <v>4</v>
      </c>
      <c r="AW112" s="77">
        <f t="shared" si="76"/>
        <v>3</v>
      </c>
      <c r="AX112" s="77">
        <f t="shared" si="76"/>
        <v>0</v>
      </c>
      <c r="AY112" s="77">
        <f t="shared" si="76"/>
        <v>7</v>
      </c>
      <c r="AZ112" s="77">
        <f t="shared" si="76"/>
        <v>0</v>
      </c>
      <c r="BA112" s="77">
        <f t="shared" si="76"/>
        <v>17</v>
      </c>
      <c r="BB112" s="77">
        <f t="shared" si="76"/>
        <v>42</v>
      </c>
      <c r="BC112" s="77">
        <f t="shared" si="76"/>
        <v>144045</v>
      </c>
      <c r="BD112" s="77">
        <f t="shared" si="76"/>
        <v>86881</v>
      </c>
      <c r="BE112" s="77">
        <f t="shared" si="76"/>
        <v>47857</v>
      </c>
      <c r="BF112" s="77">
        <f t="shared" si="76"/>
        <v>37349</v>
      </c>
      <c r="BG112" s="77">
        <f t="shared" si="76"/>
        <v>12731</v>
      </c>
      <c r="BH112" s="77">
        <f t="shared" si="76"/>
        <v>8499</v>
      </c>
      <c r="BI112" s="77">
        <f t="shared" si="76"/>
        <v>1008</v>
      </c>
      <c r="BJ112" s="77">
        <f t="shared" si="76"/>
        <v>759</v>
      </c>
      <c r="BK112" s="77">
        <f t="shared" si="76"/>
        <v>1217</v>
      </c>
      <c r="BL112" s="77">
        <f t="shared" si="76"/>
        <v>796</v>
      </c>
      <c r="BM112" s="77">
        <f t="shared" si="76"/>
        <v>3003</v>
      </c>
      <c r="BN112" s="77">
        <f t="shared" si="76"/>
        <v>1973</v>
      </c>
    </row>
    <row r="113" spans="1:66" ht="20.25" customHeight="1" x14ac:dyDescent="0.3">
      <c r="A113" s="2">
        <v>11</v>
      </c>
      <c r="B113" s="96">
        <v>33</v>
      </c>
      <c r="C113" s="82" t="s">
        <v>60</v>
      </c>
      <c r="D113" s="82" t="s">
        <v>61</v>
      </c>
      <c r="E113" s="82" t="s">
        <v>217</v>
      </c>
      <c r="F113" s="82" t="s">
        <v>218</v>
      </c>
      <c r="G113" s="249" t="s">
        <v>314</v>
      </c>
      <c r="H113" s="249">
        <v>2567</v>
      </c>
      <c r="I113" s="83">
        <v>7479</v>
      </c>
      <c r="J113" s="83">
        <f>+I113+I114</f>
        <v>13297</v>
      </c>
      <c r="K113" s="276">
        <f>+AS113+AS114</f>
        <v>5</v>
      </c>
      <c r="L113" s="85"/>
      <c r="M113" s="86"/>
      <c r="N113" s="86"/>
      <c r="O113" s="61">
        <f t="shared" ref="O113:O178" si="77">SUM(L113:N113)</f>
        <v>0</v>
      </c>
      <c r="P113" s="82"/>
      <c r="Q113" s="82"/>
      <c r="R113" s="82"/>
      <c r="S113" s="82"/>
      <c r="T113" s="62">
        <f t="shared" si="33"/>
        <v>0</v>
      </c>
      <c r="U113" s="151">
        <f>+O113+O114+T113+T114</f>
        <v>4</v>
      </c>
      <c r="V113" s="87">
        <f>+J113/1250</f>
        <v>10.637600000000001</v>
      </c>
      <c r="W113" s="88">
        <f>+V113-U113</f>
        <v>6.6376000000000008</v>
      </c>
      <c r="X113" s="86"/>
      <c r="Y113" s="87">
        <f>+J113/2500</f>
        <v>5.3188000000000004</v>
      </c>
      <c r="Z113" s="88">
        <f>+Y113-X113-X114</f>
        <v>4.3188000000000004</v>
      </c>
      <c r="AA113" s="89"/>
      <c r="AB113" s="87">
        <f>+J113/8000</f>
        <v>1.6621250000000001</v>
      </c>
      <c r="AC113" s="88">
        <f>+AB113-AA113-AA114</f>
        <v>1.6621250000000001</v>
      </c>
      <c r="AD113" s="82"/>
      <c r="AE113" s="82">
        <v>1</v>
      </c>
      <c r="AF113" s="141">
        <v>1</v>
      </c>
      <c r="AG113" s="82"/>
      <c r="AH113" s="82">
        <v>1</v>
      </c>
      <c r="AI113" s="141">
        <v>1</v>
      </c>
      <c r="AJ113" s="82"/>
      <c r="AK113" s="82">
        <v>1</v>
      </c>
      <c r="AL113" s="141">
        <f>+AK113-AJ113-AJ114-AJ116-AJ118-AJ119</f>
        <v>0</v>
      </c>
      <c r="AM113" s="82"/>
      <c r="AN113" s="82">
        <v>1</v>
      </c>
      <c r="AO113" s="141">
        <f>+AN113-AM120</f>
        <v>1</v>
      </c>
      <c r="AP113" s="82"/>
      <c r="AQ113" s="82">
        <v>1</v>
      </c>
      <c r="AR113" s="141">
        <f>+AQ113-AP120</f>
        <v>1</v>
      </c>
      <c r="AS113" s="208">
        <f t="shared" si="22"/>
        <v>0</v>
      </c>
      <c r="AT113" s="90"/>
      <c r="AU113" s="90"/>
      <c r="AV113" s="90"/>
      <c r="AW113" s="90"/>
      <c r="AX113" s="90"/>
      <c r="AY113" s="90"/>
      <c r="AZ113" s="90"/>
      <c r="BA113" s="91">
        <f>SUM(AT113:AZ113)</f>
        <v>0</v>
      </c>
      <c r="BB113" s="92">
        <f>+AS113+BA113</f>
        <v>0</v>
      </c>
      <c r="BC113" s="93">
        <v>105370</v>
      </c>
      <c r="BD113" s="105">
        <f>+BC113+BC107+BC108</f>
        <v>162534</v>
      </c>
      <c r="BE113" s="38">
        <v>40930</v>
      </c>
      <c r="BF113" s="105">
        <f>+BE113+BE107+BE108</f>
        <v>51438</v>
      </c>
      <c r="BG113" s="69">
        <v>3287</v>
      </c>
      <c r="BH113" s="105">
        <f>+BG113+BG107+BG108</f>
        <v>7519</v>
      </c>
      <c r="BI113" s="38">
        <v>486</v>
      </c>
      <c r="BJ113" s="105">
        <f>+BI113+BI107+BI108</f>
        <v>735</v>
      </c>
      <c r="BK113" s="38">
        <v>366</v>
      </c>
      <c r="BL113" s="105">
        <f>+BK113+BK107+BK108</f>
        <v>787</v>
      </c>
      <c r="BM113" s="38">
        <v>445</v>
      </c>
      <c r="BN113" s="105">
        <f>+BM113+BM107+BM108</f>
        <v>1475</v>
      </c>
    </row>
    <row r="114" spans="1:66" ht="20.25" customHeight="1" x14ac:dyDescent="0.3">
      <c r="B114" s="96"/>
      <c r="C114" s="38" t="s">
        <v>63</v>
      </c>
      <c r="D114" s="38" t="s">
        <v>61</v>
      </c>
      <c r="E114" s="38" t="s">
        <v>313</v>
      </c>
      <c r="F114" s="38"/>
      <c r="G114" s="250"/>
      <c r="H114" s="250"/>
      <c r="I114" s="97">
        <v>5818</v>
      </c>
      <c r="J114" s="167"/>
      <c r="K114" s="99"/>
      <c r="L114" s="100">
        <v>2</v>
      </c>
      <c r="M114" s="101"/>
      <c r="N114" s="101"/>
      <c r="O114" s="61">
        <f>SUM(L114:N114)</f>
        <v>2</v>
      </c>
      <c r="P114" s="38">
        <v>2</v>
      </c>
      <c r="Q114" s="38"/>
      <c r="R114" s="38"/>
      <c r="S114" s="38"/>
      <c r="T114" s="62">
        <f>SUM(P114:S114)</f>
        <v>2</v>
      </c>
      <c r="U114" s="102"/>
      <c r="V114" s="102"/>
      <c r="W114" s="103"/>
      <c r="X114" s="101">
        <v>1</v>
      </c>
      <c r="Y114" s="102"/>
      <c r="Z114" s="103"/>
      <c r="AA114" s="104"/>
      <c r="AB114" s="102"/>
      <c r="AC114" s="103"/>
      <c r="AD114" s="38"/>
      <c r="AE114" s="102"/>
      <c r="AF114" s="103"/>
      <c r="AG114" s="38"/>
      <c r="AH114" s="102"/>
      <c r="AI114" s="103"/>
      <c r="AJ114" s="38"/>
      <c r="AK114" s="102"/>
      <c r="AL114" s="103"/>
      <c r="AM114" s="38"/>
      <c r="AN114" s="102"/>
      <c r="AO114" s="103"/>
      <c r="AP114" s="38"/>
      <c r="AQ114" s="102"/>
      <c r="AR114" s="103"/>
      <c r="AS114" s="208">
        <f t="shared" si="22"/>
        <v>5</v>
      </c>
      <c r="AT114" s="105"/>
      <c r="AU114" s="105"/>
      <c r="AV114" s="105"/>
      <c r="AW114" s="105">
        <v>2</v>
      </c>
      <c r="AX114" s="105"/>
      <c r="AY114" s="105">
        <v>2</v>
      </c>
      <c r="AZ114" s="105"/>
      <c r="BA114" s="106">
        <f>SUM(AT114:AZ114)</f>
        <v>4</v>
      </c>
      <c r="BB114" s="107">
        <f>+AS114+BA114</f>
        <v>9</v>
      </c>
      <c r="BC114" s="93">
        <v>27780</v>
      </c>
      <c r="BD114" s="74"/>
      <c r="BE114" s="38">
        <v>6100</v>
      </c>
      <c r="BF114" s="74"/>
      <c r="BG114" s="69">
        <v>2275</v>
      </c>
      <c r="BH114" s="75"/>
      <c r="BI114" s="38">
        <v>275</v>
      </c>
      <c r="BJ114" s="75"/>
      <c r="BK114" s="38">
        <v>259</v>
      </c>
      <c r="BL114" s="168"/>
      <c r="BM114" s="38">
        <v>614</v>
      </c>
      <c r="BN114" s="95"/>
    </row>
    <row r="115" spans="1:66" ht="20.25" customHeight="1" x14ac:dyDescent="0.3">
      <c r="B115" s="96"/>
      <c r="C115" s="38"/>
      <c r="D115" s="38"/>
      <c r="E115" s="38"/>
      <c r="F115" s="38"/>
      <c r="G115" s="250"/>
      <c r="H115" s="250"/>
      <c r="I115" s="97"/>
      <c r="J115" s="167"/>
      <c r="K115" s="99"/>
      <c r="L115" s="100"/>
      <c r="M115" s="101"/>
      <c r="N115" s="101"/>
      <c r="O115" s="61"/>
      <c r="P115" s="38"/>
      <c r="Q115" s="38"/>
      <c r="R115" s="38"/>
      <c r="S115" s="38"/>
      <c r="T115" s="62"/>
      <c r="U115" s="102"/>
      <c r="V115" s="102"/>
      <c r="W115" s="103"/>
      <c r="X115" s="101"/>
      <c r="Y115" s="102"/>
      <c r="Z115" s="103"/>
      <c r="AA115" s="104"/>
      <c r="AB115" s="102"/>
      <c r="AC115" s="103"/>
      <c r="AD115" s="38"/>
      <c r="AE115" s="102"/>
      <c r="AF115" s="103"/>
      <c r="AG115" s="38"/>
      <c r="AH115" s="102"/>
      <c r="AI115" s="103"/>
      <c r="AJ115" s="38"/>
      <c r="AK115" s="102"/>
      <c r="AL115" s="103"/>
      <c r="AM115" s="38"/>
      <c r="AN115" s="102"/>
      <c r="AO115" s="103"/>
      <c r="AP115" s="38"/>
      <c r="AQ115" s="102"/>
      <c r="AR115" s="103"/>
      <c r="AS115" s="208">
        <f t="shared" si="22"/>
        <v>0</v>
      </c>
      <c r="AT115" s="105"/>
      <c r="AU115" s="105"/>
      <c r="AV115" s="105"/>
      <c r="AW115" s="105"/>
      <c r="AX115" s="105"/>
      <c r="AY115" s="105"/>
      <c r="AZ115" s="105"/>
      <c r="BA115" s="106"/>
      <c r="BB115" s="107"/>
      <c r="BC115" s="93"/>
      <c r="BD115" s="74"/>
      <c r="BE115" s="38"/>
      <c r="BF115" s="74"/>
      <c r="BG115" s="69"/>
      <c r="BH115" s="75"/>
      <c r="BI115" s="38"/>
      <c r="BJ115" s="75"/>
      <c r="BK115" s="38"/>
      <c r="BL115" s="168"/>
      <c r="BM115" s="38"/>
      <c r="BN115" s="95"/>
    </row>
    <row r="116" spans="1:66" ht="20.25" customHeight="1" x14ac:dyDescent="0.3">
      <c r="A116" s="2">
        <v>11</v>
      </c>
      <c r="B116" s="96">
        <v>34</v>
      </c>
      <c r="C116" s="38" t="s">
        <v>62</v>
      </c>
      <c r="D116" s="38" t="s">
        <v>61</v>
      </c>
      <c r="E116" s="38"/>
      <c r="F116" s="38" t="s">
        <v>217</v>
      </c>
      <c r="G116" s="250" t="s">
        <v>313</v>
      </c>
      <c r="H116" s="250">
        <v>2564</v>
      </c>
      <c r="I116" s="97">
        <v>7739</v>
      </c>
      <c r="J116" s="83">
        <f>+I116</f>
        <v>7739</v>
      </c>
      <c r="K116" s="276">
        <f>+AS116</f>
        <v>7</v>
      </c>
      <c r="L116" s="100">
        <v>1</v>
      </c>
      <c r="M116" s="101"/>
      <c r="N116" s="101"/>
      <c r="O116" s="61">
        <f t="shared" si="77"/>
        <v>1</v>
      </c>
      <c r="P116" s="38">
        <v>2</v>
      </c>
      <c r="Q116" s="38"/>
      <c r="R116" s="38"/>
      <c r="S116" s="38"/>
      <c r="T116" s="62">
        <f t="shared" si="33"/>
        <v>2</v>
      </c>
      <c r="U116" s="151">
        <f>+O116+T116</f>
        <v>3</v>
      </c>
      <c r="V116" s="87">
        <f>+J116/1250</f>
        <v>6.1912000000000003</v>
      </c>
      <c r="W116" s="88">
        <f>+V116-U116</f>
        <v>3.1912000000000003</v>
      </c>
      <c r="X116" s="101">
        <v>1</v>
      </c>
      <c r="Y116" s="87">
        <f>+J116/2500</f>
        <v>3.0956000000000001</v>
      </c>
      <c r="Z116" s="88">
        <f>+Y116-X116</f>
        <v>2.0956000000000001</v>
      </c>
      <c r="AA116" s="104">
        <v>1</v>
      </c>
      <c r="AB116" s="87">
        <f>+J116/8000</f>
        <v>0.96737499999999998</v>
      </c>
      <c r="AC116" s="88">
        <f>+AB116-AA116</f>
        <v>-3.2625000000000015E-2</v>
      </c>
      <c r="AD116" s="38">
        <v>1</v>
      </c>
      <c r="AE116" s="87">
        <v>1</v>
      </c>
      <c r="AF116" s="88">
        <v>0</v>
      </c>
      <c r="AG116" s="38"/>
      <c r="AH116" s="87">
        <v>1</v>
      </c>
      <c r="AI116" s="88">
        <v>1</v>
      </c>
      <c r="AJ116" s="38">
        <v>1</v>
      </c>
      <c r="AK116" s="102"/>
      <c r="AL116" s="103"/>
      <c r="AM116" s="38"/>
      <c r="AN116" s="102"/>
      <c r="AO116" s="103"/>
      <c r="AP116" s="38"/>
      <c r="AQ116" s="102"/>
      <c r="AR116" s="103"/>
      <c r="AS116" s="208">
        <f t="shared" si="22"/>
        <v>7</v>
      </c>
      <c r="AT116" s="105">
        <v>2</v>
      </c>
      <c r="AU116" s="105">
        <v>1</v>
      </c>
      <c r="AV116" s="105">
        <v>1</v>
      </c>
      <c r="AW116" s="105">
        <v>1</v>
      </c>
      <c r="AX116" s="105"/>
      <c r="AY116" s="105">
        <v>1</v>
      </c>
      <c r="AZ116" s="105"/>
      <c r="BA116" s="106">
        <f>SUM(AT116:AZ116)</f>
        <v>6</v>
      </c>
      <c r="BB116" s="107">
        <f>+AS116+BA116</f>
        <v>13</v>
      </c>
      <c r="BC116" s="93">
        <v>36473</v>
      </c>
      <c r="BD116" s="105">
        <f>+BC116+BC114</f>
        <v>64253</v>
      </c>
      <c r="BE116" s="38">
        <v>13969</v>
      </c>
      <c r="BF116" s="105">
        <f>+BE116+BE114</f>
        <v>20069</v>
      </c>
      <c r="BG116" s="69">
        <v>3466</v>
      </c>
      <c r="BH116" s="105">
        <f>+BG116+BG114</f>
        <v>5741</v>
      </c>
      <c r="BI116" s="38">
        <v>348</v>
      </c>
      <c r="BJ116" s="105">
        <f>+BI116+BI114</f>
        <v>623</v>
      </c>
      <c r="BK116" s="38">
        <v>390</v>
      </c>
      <c r="BL116" s="105">
        <f>+BK116+BK114</f>
        <v>649</v>
      </c>
      <c r="BM116" s="38">
        <v>1028</v>
      </c>
      <c r="BN116" s="105">
        <f>+BM116+BM114</f>
        <v>1642</v>
      </c>
    </row>
    <row r="117" spans="1:66" ht="20.25" customHeight="1" x14ac:dyDescent="0.3">
      <c r="B117" s="96"/>
      <c r="C117" s="38"/>
      <c r="D117" s="38"/>
      <c r="E117" s="38"/>
      <c r="F117" s="38"/>
      <c r="G117" s="250"/>
      <c r="H117" s="250"/>
      <c r="I117" s="97"/>
      <c r="J117" s="167"/>
      <c r="K117" s="99"/>
      <c r="L117" s="100"/>
      <c r="M117" s="101"/>
      <c r="N117" s="101"/>
      <c r="O117" s="61"/>
      <c r="P117" s="38"/>
      <c r="Q117" s="38"/>
      <c r="R117" s="38"/>
      <c r="S117" s="38"/>
      <c r="T117" s="62"/>
      <c r="U117" s="102"/>
      <c r="V117" s="102"/>
      <c r="W117" s="103"/>
      <c r="X117" s="101"/>
      <c r="Y117" s="102"/>
      <c r="Z117" s="103"/>
      <c r="AA117" s="104"/>
      <c r="AB117" s="102"/>
      <c r="AC117" s="103"/>
      <c r="AD117" s="38"/>
      <c r="AE117" s="102"/>
      <c r="AF117" s="103"/>
      <c r="AG117" s="38"/>
      <c r="AH117" s="102"/>
      <c r="AI117" s="103"/>
      <c r="AJ117" s="38"/>
      <c r="AK117" s="102"/>
      <c r="AL117" s="103"/>
      <c r="AM117" s="38"/>
      <c r="AN117" s="102"/>
      <c r="AO117" s="103"/>
      <c r="AP117" s="38"/>
      <c r="AQ117" s="102"/>
      <c r="AR117" s="103"/>
      <c r="AS117" s="208">
        <f t="shared" si="22"/>
        <v>0</v>
      </c>
      <c r="AT117" s="105"/>
      <c r="AU117" s="105"/>
      <c r="AV117" s="105"/>
      <c r="AW117" s="105"/>
      <c r="AX117" s="105"/>
      <c r="AY117" s="105"/>
      <c r="AZ117" s="105"/>
      <c r="BA117" s="106"/>
      <c r="BB117" s="107"/>
      <c r="BC117" s="93"/>
      <c r="BD117" s="105"/>
      <c r="BE117" s="38"/>
      <c r="BF117" s="105"/>
      <c r="BG117" s="69"/>
      <c r="BH117" s="105"/>
      <c r="BI117" s="38"/>
      <c r="BJ117" s="105"/>
      <c r="BK117" s="38"/>
      <c r="BL117" s="105"/>
      <c r="BM117" s="38"/>
      <c r="BN117" s="105"/>
    </row>
    <row r="118" spans="1:66" ht="20.25" customHeight="1" x14ac:dyDescent="0.3">
      <c r="A118" s="2">
        <v>11</v>
      </c>
      <c r="B118" s="96">
        <v>35</v>
      </c>
      <c r="C118" s="38" t="s">
        <v>64</v>
      </c>
      <c r="D118" s="38" t="s">
        <v>61</v>
      </c>
      <c r="E118" s="38"/>
      <c r="F118" s="38" t="s">
        <v>219</v>
      </c>
      <c r="G118" s="250" t="s">
        <v>315</v>
      </c>
      <c r="H118" s="250">
        <v>2568</v>
      </c>
      <c r="I118" s="97">
        <v>5996</v>
      </c>
      <c r="J118" s="83">
        <f>+I118+I119</f>
        <v>11656</v>
      </c>
      <c r="K118" s="276">
        <f>+AS118+AS119</f>
        <v>9</v>
      </c>
      <c r="L118" s="100">
        <v>1</v>
      </c>
      <c r="M118" s="101"/>
      <c r="N118" s="101">
        <v>1</v>
      </c>
      <c r="O118" s="61">
        <f t="shared" si="77"/>
        <v>2</v>
      </c>
      <c r="P118" s="38">
        <v>2</v>
      </c>
      <c r="Q118" s="38"/>
      <c r="R118" s="38"/>
      <c r="S118" s="38"/>
      <c r="T118" s="62">
        <f t="shared" si="33"/>
        <v>2</v>
      </c>
      <c r="U118" s="151">
        <f>+O118+O119+T118+T119</f>
        <v>8</v>
      </c>
      <c r="V118" s="87">
        <f>+J118/1250</f>
        <v>9.3247999999999998</v>
      </c>
      <c r="W118" s="88">
        <f>+V118-U118</f>
        <v>1.3247999999999998</v>
      </c>
      <c r="X118" s="101">
        <v>1</v>
      </c>
      <c r="Y118" s="87">
        <f>+J118/2500</f>
        <v>4.6623999999999999</v>
      </c>
      <c r="Z118" s="88">
        <f>+Y118-X118-X119</f>
        <v>3.6623999999999999</v>
      </c>
      <c r="AA118" s="104"/>
      <c r="AB118" s="87">
        <f>+J118/8000</f>
        <v>1.4570000000000001</v>
      </c>
      <c r="AC118" s="88">
        <f>+AB118-AA118-AA119</f>
        <v>1.4570000000000001</v>
      </c>
      <c r="AD118" s="38"/>
      <c r="AE118" s="87">
        <v>1</v>
      </c>
      <c r="AF118" s="88">
        <v>1</v>
      </c>
      <c r="AG118" s="38"/>
      <c r="AH118" s="87">
        <v>1</v>
      </c>
      <c r="AI118" s="88">
        <v>1</v>
      </c>
      <c r="AJ118" s="38"/>
      <c r="AK118" s="102"/>
      <c r="AL118" s="103"/>
      <c r="AM118" s="38"/>
      <c r="AN118" s="102"/>
      <c r="AO118" s="103"/>
      <c r="AP118" s="38"/>
      <c r="AQ118" s="102"/>
      <c r="AR118" s="103"/>
      <c r="AS118" s="208">
        <f t="shared" si="22"/>
        <v>5</v>
      </c>
      <c r="AT118" s="105"/>
      <c r="AU118" s="105"/>
      <c r="AV118" s="105">
        <v>1</v>
      </c>
      <c r="AW118" s="105">
        <v>1</v>
      </c>
      <c r="AX118" s="105"/>
      <c r="AY118" s="105">
        <v>2</v>
      </c>
      <c r="AZ118" s="105"/>
      <c r="BA118" s="106">
        <f>SUM(AT118:AZ118)</f>
        <v>4</v>
      </c>
      <c r="BB118" s="107">
        <f>+AS118+BA118</f>
        <v>9</v>
      </c>
      <c r="BC118" s="93">
        <v>27984</v>
      </c>
      <c r="BD118" s="105">
        <f>+BC118+BC119</f>
        <v>52613</v>
      </c>
      <c r="BE118" s="38">
        <v>9840</v>
      </c>
      <c r="BF118" s="105">
        <f>+BE118+BE119</f>
        <v>17683</v>
      </c>
      <c r="BG118" s="69">
        <v>2904</v>
      </c>
      <c r="BH118" s="105">
        <f>+BG118+BG119</f>
        <v>5359</v>
      </c>
      <c r="BI118" s="38">
        <v>300</v>
      </c>
      <c r="BJ118" s="105">
        <f>+BI118+BI119</f>
        <v>468</v>
      </c>
      <c r="BK118" s="38">
        <v>232</v>
      </c>
      <c r="BL118" s="105">
        <f>+BK118+BK119</f>
        <v>497</v>
      </c>
      <c r="BM118" s="38">
        <v>508</v>
      </c>
      <c r="BN118" s="105">
        <f>+BM118+BM119</f>
        <v>1090</v>
      </c>
    </row>
    <row r="119" spans="1:66" ht="20.25" customHeight="1" thickBot="1" x14ac:dyDescent="0.35">
      <c r="B119" s="119"/>
      <c r="C119" s="110" t="s">
        <v>65</v>
      </c>
      <c r="D119" s="110" t="s">
        <v>61</v>
      </c>
      <c r="E119" s="110"/>
      <c r="F119" s="110"/>
      <c r="G119" s="299"/>
      <c r="H119" s="299"/>
      <c r="I119" s="120">
        <v>5660</v>
      </c>
      <c r="J119" s="169"/>
      <c r="K119" s="121"/>
      <c r="L119" s="122">
        <v>1</v>
      </c>
      <c r="M119" s="123"/>
      <c r="N119" s="123"/>
      <c r="O119" s="61">
        <f t="shared" si="77"/>
        <v>1</v>
      </c>
      <c r="P119" s="110">
        <v>2</v>
      </c>
      <c r="Q119" s="110">
        <v>1</v>
      </c>
      <c r="R119" s="110"/>
      <c r="S119" s="110"/>
      <c r="T119" s="62">
        <f t="shared" si="33"/>
        <v>3</v>
      </c>
      <c r="U119" s="124"/>
      <c r="V119" s="124"/>
      <c r="W119" s="125"/>
      <c r="X119" s="123">
        <v>0</v>
      </c>
      <c r="Y119" s="124"/>
      <c r="Z119" s="125"/>
      <c r="AA119" s="126">
        <v>0</v>
      </c>
      <c r="AB119" s="124"/>
      <c r="AC119" s="125"/>
      <c r="AD119" s="110"/>
      <c r="AE119" s="124"/>
      <c r="AF119" s="125"/>
      <c r="AG119" s="110"/>
      <c r="AH119" s="124"/>
      <c r="AI119" s="125"/>
      <c r="AJ119" s="110"/>
      <c r="AK119" s="124"/>
      <c r="AL119" s="125"/>
      <c r="AM119" s="110"/>
      <c r="AN119" s="124"/>
      <c r="AO119" s="125"/>
      <c r="AP119" s="110"/>
      <c r="AQ119" s="124"/>
      <c r="AR119" s="125"/>
      <c r="AS119" s="208">
        <f t="shared" si="22"/>
        <v>4</v>
      </c>
      <c r="AT119" s="127"/>
      <c r="AU119" s="127"/>
      <c r="AV119" s="127">
        <v>1</v>
      </c>
      <c r="AW119" s="127"/>
      <c r="AX119" s="127"/>
      <c r="AY119" s="127">
        <v>1</v>
      </c>
      <c r="AZ119" s="127"/>
      <c r="BA119" s="128">
        <f>SUM(AT119:AZ119)</f>
        <v>2</v>
      </c>
      <c r="BB119" s="129">
        <f>+AS119+BA119</f>
        <v>6</v>
      </c>
      <c r="BC119" s="93">
        <v>24629</v>
      </c>
      <c r="BD119" s="74"/>
      <c r="BE119" s="38">
        <v>7843</v>
      </c>
      <c r="BF119" s="74"/>
      <c r="BG119" s="69">
        <v>2455</v>
      </c>
      <c r="BH119" s="75"/>
      <c r="BI119" s="38">
        <v>168</v>
      </c>
      <c r="BJ119" s="75"/>
      <c r="BK119" s="38">
        <v>265</v>
      </c>
      <c r="BL119" s="168"/>
      <c r="BM119" s="38">
        <v>582</v>
      </c>
      <c r="BN119" s="95"/>
    </row>
    <row r="120" spans="1:66" ht="19.5" customHeight="1" thickBot="1" x14ac:dyDescent="0.35">
      <c r="A120" s="76"/>
      <c r="B120" s="76"/>
      <c r="C120" s="77" t="s">
        <v>106</v>
      </c>
      <c r="D120" s="77"/>
      <c r="E120" s="77"/>
      <c r="F120" s="77"/>
      <c r="G120" s="298"/>
      <c r="H120" s="298"/>
      <c r="I120" s="78">
        <f>SUM(I113:I119)</f>
        <v>32692</v>
      </c>
      <c r="J120" s="238">
        <f>SUM(J113:J119)</f>
        <v>32692</v>
      </c>
      <c r="K120" s="238">
        <f>SUM(K113:K119)</f>
        <v>21</v>
      </c>
      <c r="L120" s="79">
        <f>SUM(L113:L119)</f>
        <v>5</v>
      </c>
      <c r="M120" s="79">
        <f t="shared" ref="M120:AR120" si="78">SUM(M113:M119)</f>
        <v>0</v>
      </c>
      <c r="N120" s="79">
        <f t="shared" si="78"/>
        <v>1</v>
      </c>
      <c r="O120" s="79">
        <f t="shared" si="78"/>
        <v>6</v>
      </c>
      <c r="P120" s="79">
        <f t="shared" si="78"/>
        <v>8</v>
      </c>
      <c r="Q120" s="79">
        <f t="shared" si="78"/>
        <v>1</v>
      </c>
      <c r="R120" s="79">
        <f t="shared" si="78"/>
        <v>0</v>
      </c>
      <c r="S120" s="79">
        <f t="shared" si="78"/>
        <v>0</v>
      </c>
      <c r="T120" s="79">
        <f t="shared" si="78"/>
        <v>9</v>
      </c>
      <c r="U120" s="79">
        <f t="shared" si="78"/>
        <v>15</v>
      </c>
      <c r="V120" s="178">
        <f t="shared" si="78"/>
        <v>26.153600000000001</v>
      </c>
      <c r="W120" s="178">
        <f t="shared" si="78"/>
        <v>11.153600000000001</v>
      </c>
      <c r="X120" s="79">
        <f t="shared" si="78"/>
        <v>3</v>
      </c>
      <c r="Y120" s="178">
        <f t="shared" si="78"/>
        <v>13.0768</v>
      </c>
      <c r="Z120" s="178">
        <f t="shared" si="78"/>
        <v>10.0768</v>
      </c>
      <c r="AA120" s="178">
        <f t="shared" si="78"/>
        <v>1</v>
      </c>
      <c r="AB120" s="178">
        <f t="shared" si="78"/>
        <v>4.0865</v>
      </c>
      <c r="AC120" s="178">
        <f t="shared" si="78"/>
        <v>3.0865</v>
      </c>
      <c r="AD120" s="79">
        <f t="shared" si="78"/>
        <v>1</v>
      </c>
      <c r="AE120" s="79">
        <f t="shared" si="78"/>
        <v>3</v>
      </c>
      <c r="AF120" s="79">
        <f t="shared" si="78"/>
        <v>2</v>
      </c>
      <c r="AG120" s="79">
        <f t="shared" si="78"/>
        <v>0</v>
      </c>
      <c r="AH120" s="79">
        <f t="shared" si="78"/>
        <v>3</v>
      </c>
      <c r="AI120" s="79">
        <f t="shared" si="78"/>
        <v>3</v>
      </c>
      <c r="AJ120" s="79">
        <f t="shared" si="78"/>
        <v>1</v>
      </c>
      <c r="AK120" s="79">
        <f t="shared" si="78"/>
        <v>1</v>
      </c>
      <c r="AL120" s="79">
        <f t="shared" si="78"/>
        <v>0</v>
      </c>
      <c r="AM120" s="79">
        <f t="shared" si="78"/>
        <v>0</v>
      </c>
      <c r="AN120" s="79">
        <f t="shared" si="78"/>
        <v>1</v>
      </c>
      <c r="AO120" s="79">
        <f t="shared" si="78"/>
        <v>1</v>
      </c>
      <c r="AP120" s="79">
        <f t="shared" si="78"/>
        <v>0</v>
      </c>
      <c r="AQ120" s="79">
        <f t="shared" si="78"/>
        <v>1</v>
      </c>
      <c r="AR120" s="79">
        <f t="shared" si="78"/>
        <v>1</v>
      </c>
      <c r="AS120" s="208">
        <f t="shared" si="22"/>
        <v>21</v>
      </c>
      <c r="AT120" s="77">
        <f>SUM(AT113:AT119)</f>
        <v>2</v>
      </c>
      <c r="AU120" s="77">
        <f t="shared" ref="AU120:BB120" si="79">SUM(AU113:AU119)</f>
        <v>1</v>
      </c>
      <c r="AV120" s="77">
        <f t="shared" si="79"/>
        <v>3</v>
      </c>
      <c r="AW120" s="77">
        <f t="shared" si="79"/>
        <v>4</v>
      </c>
      <c r="AX120" s="77">
        <f t="shared" si="79"/>
        <v>0</v>
      </c>
      <c r="AY120" s="77">
        <f t="shared" si="79"/>
        <v>6</v>
      </c>
      <c r="AZ120" s="77">
        <f t="shared" si="79"/>
        <v>0</v>
      </c>
      <c r="BA120" s="77">
        <f t="shared" si="79"/>
        <v>16</v>
      </c>
      <c r="BB120" s="77">
        <f t="shared" si="79"/>
        <v>37</v>
      </c>
      <c r="BC120" s="77">
        <f t="shared" ref="BC120:BN120" si="80">SUM(BC113:BC119)</f>
        <v>222236</v>
      </c>
      <c r="BD120" s="77">
        <f t="shared" si="80"/>
        <v>279400</v>
      </c>
      <c r="BE120" s="77">
        <f t="shared" si="80"/>
        <v>78682</v>
      </c>
      <c r="BF120" s="77">
        <f t="shared" si="80"/>
        <v>89190</v>
      </c>
      <c r="BG120" s="77">
        <f t="shared" si="80"/>
        <v>14387</v>
      </c>
      <c r="BH120" s="77">
        <f t="shared" si="80"/>
        <v>18619</v>
      </c>
      <c r="BI120" s="77">
        <f t="shared" si="80"/>
        <v>1577</v>
      </c>
      <c r="BJ120" s="77">
        <f t="shared" si="80"/>
        <v>1826</v>
      </c>
      <c r="BK120" s="77">
        <f t="shared" si="80"/>
        <v>1512</v>
      </c>
      <c r="BL120" s="77">
        <f t="shared" si="80"/>
        <v>1933</v>
      </c>
      <c r="BM120" s="77">
        <f t="shared" si="80"/>
        <v>3177</v>
      </c>
      <c r="BN120" s="77">
        <f t="shared" si="80"/>
        <v>4207</v>
      </c>
    </row>
    <row r="121" spans="1:66" ht="20.25" customHeight="1" thickBot="1" x14ac:dyDescent="0.35">
      <c r="A121" s="154"/>
      <c r="B121" s="154"/>
      <c r="C121" s="154" t="s">
        <v>42</v>
      </c>
      <c r="D121" s="154"/>
      <c r="E121" s="154"/>
      <c r="F121" s="154"/>
      <c r="G121" s="302"/>
      <c r="H121" s="302"/>
      <c r="I121" s="155">
        <f>+I112+I120</f>
        <v>60047</v>
      </c>
      <c r="J121" s="156">
        <f>+J112+J120</f>
        <v>60047</v>
      </c>
      <c r="K121" s="156">
        <f>+K112+K120</f>
        <v>46</v>
      </c>
      <c r="L121" s="158">
        <f t="shared" ref="L121:AR121" si="81">+L120+L112</f>
        <v>11</v>
      </c>
      <c r="M121" s="158">
        <f t="shared" si="81"/>
        <v>0</v>
      </c>
      <c r="N121" s="158">
        <f t="shared" si="81"/>
        <v>1</v>
      </c>
      <c r="O121" s="158">
        <f t="shared" si="81"/>
        <v>12</v>
      </c>
      <c r="P121" s="158">
        <f t="shared" si="81"/>
        <v>15</v>
      </c>
      <c r="Q121" s="158">
        <f t="shared" si="81"/>
        <v>4</v>
      </c>
      <c r="R121" s="158">
        <f t="shared" si="81"/>
        <v>0</v>
      </c>
      <c r="S121" s="158">
        <f t="shared" si="81"/>
        <v>0</v>
      </c>
      <c r="T121" s="158">
        <f t="shared" si="81"/>
        <v>19</v>
      </c>
      <c r="U121" s="155">
        <f t="shared" si="81"/>
        <v>31</v>
      </c>
      <c r="V121" s="155">
        <f t="shared" si="81"/>
        <v>48.037599999999998</v>
      </c>
      <c r="W121" s="155">
        <f t="shared" si="81"/>
        <v>17.037600000000001</v>
      </c>
      <c r="X121" s="159">
        <f t="shared" si="81"/>
        <v>9</v>
      </c>
      <c r="Y121" s="283">
        <f t="shared" si="81"/>
        <v>24.018799999999999</v>
      </c>
      <c r="Z121" s="283">
        <f t="shared" si="81"/>
        <v>15.018800000000001</v>
      </c>
      <c r="AA121" s="284">
        <f t="shared" si="81"/>
        <v>4</v>
      </c>
      <c r="AB121" s="284">
        <f t="shared" si="81"/>
        <v>7.5058749999999996</v>
      </c>
      <c r="AC121" s="284">
        <f t="shared" si="81"/>
        <v>3.5058750000000001</v>
      </c>
      <c r="AD121" s="155">
        <f t="shared" si="81"/>
        <v>1</v>
      </c>
      <c r="AE121" s="155">
        <f t="shared" si="81"/>
        <v>6</v>
      </c>
      <c r="AF121" s="155">
        <f t="shared" si="81"/>
        <v>5</v>
      </c>
      <c r="AG121" s="155">
        <f t="shared" si="81"/>
        <v>0</v>
      </c>
      <c r="AH121" s="155">
        <f t="shared" si="81"/>
        <v>6</v>
      </c>
      <c r="AI121" s="155">
        <f t="shared" si="81"/>
        <v>6</v>
      </c>
      <c r="AJ121" s="155">
        <f t="shared" si="81"/>
        <v>1</v>
      </c>
      <c r="AK121" s="155">
        <f t="shared" si="81"/>
        <v>2</v>
      </c>
      <c r="AL121" s="155">
        <f t="shared" si="81"/>
        <v>1</v>
      </c>
      <c r="AM121" s="155">
        <f t="shared" si="81"/>
        <v>0</v>
      </c>
      <c r="AN121" s="155">
        <f t="shared" si="81"/>
        <v>2</v>
      </c>
      <c r="AO121" s="155">
        <f t="shared" si="81"/>
        <v>2</v>
      </c>
      <c r="AP121" s="155">
        <f t="shared" si="81"/>
        <v>0</v>
      </c>
      <c r="AQ121" s="155">
        <f t="shared" si="81"/>
        <v>2</v>
      </c>
      <c r="AR121" s="155">
        <f t="shared" si="81"/>
        <v>2</v>
      </c>
      <c r="AS121" s="208">
        <f t="shared" si="22"/>
        <v>46</v>
      </c>
      <c r="AT121" s="155">
        <f t="shared" ref="AT121:BB121" si="82">+AT120+AT112</f>
        <v>3</v>
      </c>
      <c r="AU121" s="155">
        <f t="shared" si="82"/>
        <v>3</v>
      </c>
      <c r="AV121" s="155">
        <f t="shared" si="82"/>
        <v>7</v>
      </c>
      <c r="AW121" s="155">
        <f t="shared" si="82"/>
        <v>7</v>
      </c>
      <c r="AX121" s="155">
        <f t="shared" si="82"/>
        <v>0</v>
      </c>
      <c r="AY121" s="155">
        <f t="shared" si="82"/>
        <v>13</v>
      </c>
      <c r="AZ121" s="155">
        <f t="shared" si="82"/>
        <v>0</v>
      </c>
      <c r="BA121" s="155">
        <f t="shared" si="82"/>
        <v>33</v>
      </c>
      <c r="BB121" s="155">
        <f t="shared" si="82"/>
        <v>79</v>
      </c>
      <c r="BC121" s="160">
        <f t="shared" ref="BC121:BN121" si="83">SUM(BC113:BC120)</f>
        <v>444472</v>
      </c>
      <c r="BD121" s="160">
        <f t="shared" si="83"/>
        <v>558800</v>
      </c>
      <c r="BE121" s="160">
        <f t="shared" si="83"/>
        <v>157364</v>
      </c>
      <c r="BF121" s="160">
        <f t="shared" si="83"/>
        <v>178380</v>
      </c>
      <c r="BG121" s="160">
        <f t="shared" si="83"/>
        <v>28774</v>
      </c>
      <c r="BH121" s="160">
        <f t="shared" si="83"/>
        <v>37238</v>
      </c>
      <c r="BI121" s="160">
        <f t="shared" si="83"/>
        <v>3154</v>
      </c>
      <c r="BJ121" s="160">
        <f t="shared" si="83"/>
        <v>3652</v>
      </c>
      <c r="BK121" s="160">
        <f t="shared" si="83"/>
        <v>3024</v>
      </c>
      <c r="BL121" s="160">
        <f t="shared" si="83"/>
        <v>3866</v>
      </c>
      <c r="BM121" s="160">
        <f t="shared" si="83"/>
        <v>6354</v>
      </c>
      <c r="BN121" s="160">
        <f t="shared" si="83"/>
        <v>8414</v>
      </c>
    </row>
    <row r="122" spans="1:66" ht="18.75" customHeight="1" x14ac:dyDescent="0.3">
      <c r="A122" s="2">
        <v>12</v>
      </c>
      <c r="B122" s="96">
        <v>36</v>
      </c>
      <c r="C122" s="82" t="s">
        <v>220</v>
      </c>
      <c r="D122" s="82" t="s">
        <v>72</v>
      </c>
      <c r="E122" s="252" t="s">
        <v>229</v>
      </c>
      <c r="F122" s="249" t="s">
        <v>224</v>
      </c>
      <c r="G122" s="249" t="s">
        <v>317</v>
      </c>
      <c r="H122" s="249">
        <v>2568</v>
      </c>
      <c r="I122" s="83">
        <v>6153</v>
      </c>
      <c r="J122" s="83">
        <f>+I122+I123</f>
        <v>11915</v>
      </c>
      <c r="K122" s="276">
        <f>+AS122+AS123</f>
        <v>4</v>
      </c>
      <c r="L122" s="85"/>
      <c r="M122" s="86"/>
      <c r="N122" s="86"/>
      <c r="O122" s="61">
        <f t="shared" si="77"/>
        <v>0</v>
      </c>
      <c r="P122" s="82"/>
      <c r="Q122" s="82"/>
      <c r="R122" s="82"/>
      <c r="S122" s="82"/>
      <c r="T122" s="62">
        <f t="shared" si="33"/>
        <v>0</v>
      </c>
      <c r="U122" s="151">
        <f>+O122+O123+T122+T123</f>
        <v>2</v>
      </c>
      <c r="V122" s="87">
        <f>+J122/1250</f>
        <v>9.532</v>
      </c>
      <c r="W122" s="88">
        <f>+V122-U122</f>
        <v>7.532</v>
      </c>
      <c r="X122" s="86"/>
      <c r="Y122" s="87">
        <f>+J122/2500</f>
        <v>4.766</v>
      </c>
      <c r="Z122" s="88">
        <f>+Y122-X122-X123</f>
        <v>3.766</v>
      </c>
      <c r="AA122" s="89"/>
      <c r="AB122" s="87">
        <f>+J122/8000</f>
        <v>1.4893749999999999</v>
      </c>
      <c r="AC122" s="88">
        <v>1</v>
      </c>
      <c r="AD122" s="82"/>
      <c r="AE122" s="82">
        <v>1</v>
      </c>
      <c r="AF122" s="141"/>
      <c r="AG122" s="82">
        <v>1</v>
      </c>
      <c r="AH122" s="82">
        <v>1</v>
      </c>
      <c r="AI122" s="141"/>
      <c r="AJ122" s="82"/>
      <c r="AK122" s="82">
        <v>1</v>
      </c>
      <c r="AL122" s="141">
        <v>1</v>
      </c>
      <c r="AM122" s="82"/>
      <c r="AN122" s="82">
        <v>1</v>
      </c>
      <c r="AO122" s="141">
        <v>1</v>
      </c>
      <c r="AP122" s="82"/>
      <c r="AQ122" s="82">
        <v>1</v>
      </c>
      <c r="AR122" s="141">
        <v>1</v>
      </c>
      <c r="AS122" s="208">
        <f t="shared" si="22"/>
        <v>1</v>
      </c>
      <c r="AT122" s="90"/>
      <c r="AU122" s="90"/>
      <c r="AV122" s="90"/>
      <c r="AW122" s="90"/>
      <c r="AX122" s="90"/>
      <c r="AY122" s="90"/>
      <c r="AZ122" s="90"/>
      <c r="BA122" s="174">
        <f>SUM(AT122:AZ122)</f>
        <v>0</v>
      </c>
      <c r="BB122" s="92">
        <f>+AS122+BA122</f>
        <v>1</v>
      </c>
      <c r="BC122" s="93">
        <v>62885</v>
      </c>
      <c r="BD122" s="105">
        <f>+BC122+BC125+BC123</f>
        <v>92461</v>
      </c>
      <c r="BE122" s="38">
        <v>22239</v>
      </c>
      <c r="BF122" s="105">
        <f>+BE122+BE125+BE123</f>
        <v>30946</v>
      </c>
      <c r="BG122" s="69">
        <v>1030</v>
      </c>
      <c r="BH122" s="105">
        <f>+BG122+BG125+BG123</f>
        <v>4764</v>
      </c>
      <c r="BI122" s="38">
        <v>28</v>
      </c>
      <c r="BJ122" s="105">
        <f>+BI122+BI125+BI123</f>
        <v>270</v>
      </c>
      <c r="BK122" s="38">
        <v>297</v>
      </c>
      <c r="BL122" s="105">
        <f>+BK122+BK125+BK123</f>
        <v>736</v>
      </c>
      <c r="BM122" s="38">
        <v>447</v>
      </c>
      <c r="BN122" s="105">
        <f>+BM122+BM125+BM123</f>
        <v>1090</v>
      </c>
    </row>
    <row r="123" spans="1:66" ht="18.75" customHeight="1" x14ac:dyDescent="0.3">
      <c r="B123" s="96"/>
      <c r="C123" s="38" t="s">
        <v>221</v>
      </c>
      <c r="D123" s="38" t="s">
        <v>72</v>
      </c>
      <c r="E123" s="38" t="s">
        <v>316</v>
      </c>
      <c r="F123" s="38"/>
      <c r="G123" s="250"/>
      <c r="H123" s="250"/>
      <c r="I123" s="97">
        <v>5762</v>
      </c>
      <c r="J123" s="98"/>
      <c r="K123" s="99"/>
      <c r="L123" s="100">
        <v>1</v>
      </c>
      <c r="M123" s="101"/>
      <c r="N123" s="101"/>
      <c r="O123" s="61">
        <f>SUM(L123:N123)</f>
        <v>1</v>
      </c>
      <c r="P123" s="38">
        <v>1</v>
      </c>
      <c r="Q123" s="38"/>
      <c r="R123" s="38"/>
      <c r="S123" s="38"/>
      <c r="T123" s="62">
        <f>SUM(P123:S123)</f>
        <v>1</v>
      </c>
      <c r="U123" s="102"/>
      <c r="V123" s="102"/>
      <c r="W123" s="103"/>
      <c r="X123" s="101">
        <v>1</v>
      </c>
      <c r="Y123" s="102"/>
      <c r="Z123" s="103"/>
      <c r="AA123" s="104"/>
      <c r="AB123" s="102"/>
      <c r="AC123" s="103"/>
      <c r="AD123" s="38"/>
      <c r="AE123" s="102"/>
      <c r="AF123" s="103"/>
      <c r="AG123" s="38"/>
      <c r="AH123" s="102"/>
      <c r="AI123" s="103"/>
      <c r="AJ123" s="38"/>
      <c r="AK123" s="102"/>
      <c r="AL123" s="103"/>
      <c r="AM123" s="38"/>
      <c r="AN123" s="102"/>
      <c r="AO123" s="103"/>
      <c r="AP123" s="38"/>
      <c r="AQ123" s="102"/>
      <c r="AR123" s="103"/>
      <c r="AS123" s="208">
        <f t="shared" si="22"/>
        <v>3</v>
      </c>
      <c r="AT123" s="105"/>
      <c r="AU123" s="105"/>
      <c r="AV123" s="105">
        <v>2</v>
      </c>
      <c r="AW123" s="105">
        <v>1</v>
      </c>
      <c r="AX123" s="105">
        <v>1</v>
      </c>
      <c r="AY123" s="105"/>
      <c r="AZ123" s="105"/>
      <c r="BA123" s="175">
        <f>SUM(AT123:AZ123)</f>
        <v>4</v>
      </c>
      <c r="BB123" s="107">
        <f>+AS123+BA123</f>
        <v>7</v>
      </c>
      <c r="BC123" s="93">
        <v>21243</v>
      </c>
      <c r="BD123" s="176"/>
      <c r="BE123" s="38">
        <v>6344</v>
      </c>
      <c r="BF123" s="176"/>
      <c r="BG123" s="69">
        <v>2279</v>
      </c>
      <c r="BH123" s="75"/>
      <c r="BI123" s="38">
        <v>155</v>
      </c>
      <c r="BJ123" s="75"/>
      <c r="BK123" s="38">
        <v>279</v>
      </c>
      <c r="BL123" s="94"/>
      <c r="BM123" s="38">
        <v>393</v>
      </c>
      <c r="BN123" s="95"/>
    </row>
    <row r="124" spans="1:66" ht="18.75" customHeight="1" x14ac:dyDescent="0.3">
      <c r="B124" s="96"/>
      <c r="C124" s="38"/>
      <c r="D124" s="38"/>
      <c r="E124" s="38"/>
      <c r="F124" s="38"/>
      <c r="G124" s="250"/>
      <c r="H124" s="250"/>
      <c r="I124" s="97"/>
      <c r="J124" s="98"/>
      <c r="K124" s="99"/>
      <c r="L124" s="100"/>
      <c r="M124" s="101"/>
      <c r="N124" s="101"/>
      <c r="O124" s="61"/>
      <c r="P124" s="38"/>
      <c r="Q124" s="38"/>
      <c r="R124" s="38"/>
      <c r="S124" s="38"/>
      <c r="T124" s="62"/>
      <c r="U124" s="102"/>
      <c r="V124" s="102"/>
      <c r="W124" s="103"/>
      <c r="X124" s="101"/>
      <c r="Y124" s="102"/>
      <c r="Z124" s="103"/>
      <c r="AA124" s="104"/>
      <c r="AB124" s="102"/>
      <c r="AC124" s="103"/>
      <c r="AD124" s="38"/>
      <c r="AE124" s="102"/>
      <c r="AF124" s="103"/>
      <c r="AG124" s="38"/>
      <c r="AH124" s="102"/>
      <c r="AI124" s="103"/>
      <c r="AJ124" s="38"/>
      <c r="AK124" s="102"/>
      <c r="AL124" s="103"/>
      <c r="AM124" s="38"/>
      <c r="AN124" s="102"/>
      <c r="AO124" s="103"/>
      <c r="AP124" s="38"/>
      <c r="AQ124" s="102"/>
      <c r="AR124" s="103"/>
      <c r="AS124" s="208">
        <f t="shared" si="22"/>
        <v>0</v>
      </c>
      <c r="AT124" s="105"/>
      <c r="AU124" s="105"/>
      <c r="AV124" s="105"/>
      <c r="AW124" s="105"/>
      <c r="AX124" s="105"/>
      <c r="AY124" s="105"/>
      <c r="AZ124" s="105"/>
      <c r="BA124" s="175"/>
      <c r="BB124" s="107"/>
      <c r="BC124" s="93"/>
      <c r="BD124" s="176"/>
      <c r="BE124" s="38"/>
      <c r="BF124" s="176"/>
      <c r="BG124" s="69"/>
      <c r="BH124" s="75"/>
      <c r="BI124" s="38"/>
      <c r="BJ124" s="75"/>
      <c r="BK124" s="38"/>
      <c r="BL124" s="94"/>
      <c r="BM124" s="38"/>
      <c r="BN124" s="95"/>
    </row>
    <row r="125" spans="1:66" ht="18.75" customHeight="1" x14ac:dyDescent="0.3">
      <c r="A125" s="2">
        <v>12</v>
      </c>
      <c r="B125" s="244">
        <v>37</v>
      </c>
      <c r="C125" s="55" t="s">
        <v>222</v>
      </c>
      <c r="D125" s="55" t="s">
        <v>72</v>
      </c>
      <c r="E125" s="55"/>
      <c r="F125" s="55" t="s">
        <v>318</v>
      </c>
      <c r="G125" s="300" t="s">
        <v>319</v>
      </c>
      <c r="H125" s="300">
        <v>2562</v>
      </c>
      <c r="I125" s="56">
        <v>3144</v>
      </c>
      <c r="J125" s="56">
        <f>+I125+I126</f>
        <v>9217</v>
      </c>
      <c r="K125" s="328">
        <f>+AS125+AS126</f>
        <v>8</v>
      </c>
      <c r="L125" s="71">
        <v>1</v>
      </c>
      <c r="M125" s="64"/>
      <c r="N125" s="64"/>
      <c r="O125" s="61">
        <f t="shared" si="77"/>
        <v>1</v>
      </c>
      <c r="P125" s="55">
        <v>1</v>
      </c>
      <c r="Q125" s="55">
        <v>1</v>
      </c>
      <c r="R125" s="55"/>
      <c r="S125" s="55"/>
      <c r="T125" s="62">
        <f t="shared" si="33"/>
        <v>2</v>
      </c>
      <c r="U125" s="261">
        <f>+O125+O126+T125+T126</f>
        <v>5</v>
      </c>
      <c r="V125" s="257">
        <f>+J125/1250</f>
        <v>7.3735999999999997</v>
      </c>
      <c r="W125" s="262">
        <f>+V125-U125</f>
        <v>2.3735999999999997</v>
      </c>
      <c r="X125" s="101">
        <v>0</v>
      </c>
      <c r="Y125" s="87">
        <f>+J125/2500</f>
        <v>3.6867999999999999</v>
      </c>
      <c r="Z125" s="88">
        <f>+Y125-X125-X126</f>
        <v>1.6867999999999999</v>
      </c>
      <c r="AA125" s="104"/>
      <c r="AB125" s="87">
        <f>+J125/8000</f>
        <v>1.1521250000000001</v>
      </c>
      <c r="AC125" s="88">
        <f>+AB125-AA125-AA126</f>
        <v>0.15212500000000007</v>
      </c>
      <c r="AD125" s="38"/>
      <c r="AE125" s="87">
        <v>1</v>
      </c>
      <c r="AF125" s="88">
        <v>1</v>
      </c>
      <c r="AG125" s="38"/>
      <c r="AH125" s="87">
        <v>1</v>
      </c>
      <c r="AI125" s="88">
        <v>1</v>
      </c>
      <c r="AJ125" s="38"/>
      <c r="AK125" s="102"/>
      <c r="AL125" s="103"/>
      <c r="AM125" s="38"/>
      <c r="AN125" s="102"/>
      <c r="AO125" s="103"/>
      <c r="AP125" s="38"/>
      <c r="AQ125" s="102"/>
      <c r="AR125" s="103"/>
      <c r="AS125" s="208">
        <f t="shared" si="22"/>
        <v>3</v>
      </c>
      <c r="AT125" s="105"/>
      <c r="AU125" s="105"/>
      <c r="AV125" s="105">
        <v>1</v>
      </c>
      <c r="AW125" s="105"/>
      <c r="AX125" s="105">
        <v>1</v>
      </c>
      <c r="AY125" s="105"/>
      <c r="AZ125" s="105"/>
      <c r="BA125" s="175">
        <f>SUM(AT125:AZ125)</f>
        <v>2</v>
      </c>
      <c r="BB125" s="107">
        <f>+AS125+BA125</f>
        <v>5</v>
      </c>
      <c r="BC125" s="93">
        <v>8333</v>
      </c>
      <c r="BD125" s="176"/>
      <c r="BE125" s="38">
        <v>2363</v>
      </c>
      <c r="BF125" s="176"/>
      <c r="BG125" s="69">
        <v>1455</v>
      </c>
      <c r="BH125" s="75"/>
      <c r="BI125" s="38">
        <v>87</v>
      </c>
      <c r="BJ125" s="75"/>
      <c r="BK125" s="38">
        <v>160</v>
      </c>
      <c r="BL125" s="94"/>
      <c r="BM125" s="38">
        <v>250</v>
      </c>
      <c r="BN125" s="95"/>
    </row>
    <row r="126" spans="1:66" ht="18.75" customHeight="1" thickBot="1" x14ac:dyDescent="0.35">
      <c r="B126" s="96"/>
      <c r="C126" s="38" t="s">
        <v>223</v>
      </c>
      <c r="D126" s="38" t="s">
        <v>72</v>
      </c>
      <c r="E126" s="38"/>
      <c r="F126" s="38"/>
      <c r="G126" s="250"/>
      <c r="H126" s="250"/>
      <c r="I126" s="97">
        <v>6073</v>
      </c>
      <c r="J126" s="98"/>
      <c r="K126" s="312"/>
      <c r="L126" s="38">
        <v>0</v>
      </c>
      <c r="M126" s="38"/>
      <c r="N126" s="38"/>
      <c r="O126" s="313">
        <f t="shared" si="77"/>
        <v>0</v>
      </c>
      <c r="P126" s="105">
        <v>2</v>
      </c>
      <c r="Q126" s="105"/>
      <c r="R126" s="105"/>
      <c r="S126" s="105"/>
      <c r="T126" s="203">
        <f t="shared" si="33"/>
        <v>2</v>
      </c>
      <c r="U126" s="124"/>
      <c r="V126" s="124"/>
      <c r="W126" s="125"/>
      <c r="X126" s="123">
        <v>2</v>
      </c>
      <c r="Y126" s="124"/>
      <c r="Z126" s="125"/>
      <c r="AA126" s="126">
        <v>1</v>
      </c>
      <c r="AB126" s="124"/>
      <c r="AC126" s="125"/>
      <c r="AD126" s="110"/>
      <c r="AE126" s="124"/>
      <c r="AF126" s="125"/>
      <c r="AG126" s="110"/>
      <c r="AH126" s="124"/>
      <c r="AI126" s="125"/>
      <c r="AJ126" s="110"/>
      <c r="AK126" s="102"/>
      <c r="AL126" s="103"/>
      <c r="AM126" s="38"/>
      <c r="AN126" s="102"/>
      <c r="AO126" s="103"/>
      <c r="AP126" s="38"/>
      <c r="AQ126" s="102"/>
      <c r="AR126" s="103"/>
      <c r="AS126" s="208">
        <f t="shared" si="22"/>
        <v>5</v>
      </c>
      <c r="AT126" s="105"/>
      <c r="AU126" s="105"/>
      <c r="AV126" s="105">
        <v>2</v>
      </c>
      <c r="AW126" s="105">
        <v>1</v>
      </c>
      <c r="AX126" s="105">
        <v>1</v>
      </c>
      <c r="AY126" s="105"/>
      <c r="AZ126" s="105"/>
      <c r="BA126" s="177">
        <f>SUM(AT126:AZ126)</f>
        <v>4</v>
      </c>
      <c r="BB126" s="129">
        <f>+AS126+BA126</f>
        <v>9</v>
      </c>
      <c r="BC126" s="93">
        <v>21909</v>
      </c>
      <c r="BD126" s="105">
        <f>+BC126+BC128+BC129</f>
        <v>52695</v>
      </c>
      <c r="BE126" s="38">
        <v>7278</v>
      </c>
      <c r="BF126" s="105">
        <f>+BE126+BE128+BE129</f>
        <v>16409</v>
      </c>
      <c r="BG126" s="69">
        <v>2656</v>
      </c>
      <c r="BH126" s="105">
        <f>+BG126+BG128+BG129</f>
        <v>6494</v>
      </c>
      <c r="BI126" s="38">
        <v>134</v>
      </c>
      <c r="BJ126" s="105">
        <f>+BI126+BI128+BI129</f>
        <v>279</v>
      </c>
      <c r="BK126" s="38">
        <v>232</v>
      </c>
      <c r="BL126" s="105">
        <f>+BK126+BK128+BK129</f>
        <v>544</v>
      </c>
      <c r="BM126" s="38">
        <v>568</v>
      </c>
      <c r="BN126" s="105">
        <f>+BM126+BM128+BM129</f>
        <v>1040</v>
      </c>
    </row>
    <row r="127" spans="1:66" ht="18.75" customHeight="1" x14ac:dyDescent="0.3">
      <c r="B127" s="315"/>
      <c r="C127" s="232"/>
      <c r="D127" s="232"/>
      <c r="E127" s="232"/>
      <c r="F127" s="232"/>
      <c r="G127" s="316"/>
      <c r="H127" s="316"/>
      <c r="I127" s="317"/>
      <c r="J127" s="318"/>
      <c r="K127" s="319"/>
      <c r="L127" s="320"/>
      <c r="M127" s="321"/>
      <c r="N127" s="321"/>
      <c r="O127" s="309"/>
      <c r="P127" s="322"/>
      <c r="Q127" s="322"/>
      <c r="R127" s="322"/>
      <c r="S127" s="322"/>
      <c r="T127" s="62"/>
      <c r="U127" s="323"/>
      <c r="V127" s="323"/>
      <c r="W127" s="324"/>
      <c r="X127" s="321"/>
      <c r="Y127" s="323"/>
      <c r="Z127" s="324"/>
      <c r="AA127" s="325"/>
      <c r="AB127" s="323"/>
      <c r="AC127" s="324"/>
      <c r="AD127" s="232"/>
      <c r="AE127" s="323"/>
      <c r="AF127" s="324"/>
      <c r="AG127" s="232"/>
      <c r="AH127" s="323"/>
      <c r="AI127" s="324"/>
      <c r="AJ127" s="232"/>
      <c r="AK127" s="102"/>
      <c r="AL127" s="103"/>
      <c r="AM127" s="38"/>
      <c r="AN127" s="102"/>
      <c r="AO127" s="103"/>
      <c r="AP127" s="38"/>
      <c r="AQ127" s="102"/>
      <c r="AR127" s="103"/>
      <c r="AS127" s="208"/>
      <c r="AT127" s="322"/>
      <c r="AU127" s="322"/>
      <c r="AV127" s="322"/>
      <c r="AW127" s="322"/>
      <c r="AX127" s="322"/>
      <c r="AY127" s="322"/>
      <c r="AZ127" s="322"/>
      <c r="BA127" s="326"/>
      <c r="BB127" s="327"/>
      <c r="BC127" s="93"/>
      <c r="BD127" s="105"/>
      <c r="BE127" s="38"/>
      <c r="BF127" s="105"/>
      <c r="BG127" s="69"/>
      <c r="BH127" s="105"/>
      <c r="BI127" s="38"/>
      <c r="BJ127" s="105"/>
      <c r="BK127" s="38"/>
      <c r="BL127" s="105"/>
      <c r="BM127" s="38"/>
      <c r="BN127" s="105"/>
    </row>
    <row r="128" spans="1:66" ht="18.75" customHeight="1" x14ac:dyDescent="0.3">
      <c r="A128" s="2">
        <v>12</v>
      </c>
      <c r="B128" s="81">
        <v>38</v>
      </c>
      <c r="C128" s="82" t="s">
        <v>225</v>
      </c>
      <c r="D128" s="82" t="s">
        <v>72</v>
      </c>
      <c r="E128" s="252"/>
      <c r="F128" s="82" t="s">
        <v>230</v>
      </c>
      <c r="G128" s="249" t="s">
        <v>320</v>
      </c>
      <c r="H128" s="249">
        <v>2566</v>
      </c>
      <c r="I128" s="83">
        <v>4831</v>
      </c>
      <c r="J128" s="84">
        <f>+I128+I129</f>
        <v>9032</v>
      </c>
      <c r="K128" s="276">
        <f>+AS128+AS129</f>
        <v>7</v>
      </c>
      <c r="L128" s="85">
        <v>0</v>
      </c>
      <c r="M128" s="86"/>
      <c r="N128" s="86"/>
      <c r="O128" s="61">
        <f t="shared" si="77"/>
        <v>0</v>
      </c>
      <c r="P128" s="82">
        <v>1</v>
      </c>
      <c r="Q128" s="82">
        <v>1</v>
      </c>
      <c r="R128" s="82">
        <v>1</v>
      </c>
      <c r="S128" s="82"/>
      <c r="T128" s="62">
        <f t="shared" si="33"/>
        <v>3</v>
      </c>
      <c r="U128" s="151">
        <f>+O128+O129+T128+T129</f>
        <v>5</v>
      </c>
      <c r="V128" s="87">
        <f>+J128/1250</f>
        <v>7.2256</v>
      </c>
      <c r="W128" s="88">
        <f>+V128-U128</f>
        <v>2.2256</v>
      </c>
      <c r="X128" s="86"/>
      <c r="Y128" s="87">
        <f>+J128/2500</f>
        <v>3.6128</v>
      </c>
      <c r="Z128" s="88">
        <f>+Y128-X128-X129</f>
        <v>2.6128</v>
      </c>
      <c r="AA128" s="89">
        <v>1</v>
      </c>
      <c r="AB128" s="87">
        <f>+J128/8000</f>
        <v>1.129</v>
      </c>
      <c r="AC128" s="88">
        <f>+AB128-AA128-AA129</f>
        <v>0.129</v>
      </c>
      <c r="AD128" s="82"/>
      <c r="AE128" s="82">
        <v>1</v>
      </c>
      <c r="AF128" s="141">
        <v>1</v>
      </c>
      <c r="AG128" s="82"/>
      <c r="AH128" s="82">
        <v>1</v>
      </c>
      <c r="AI128" s="141">
        <v>1</v>
      </c>
      <c r="AJ128" s="82"/>
      <c r="AK128" s="102"/>
      <c r="AL128" s="103"/>
      <c r="AM128" s="38"/>
      <c r="AN128" s="102"/>
      <c r="AO128" s="103"/>
      <c r="AP128" s="38"/>
      <c r="AQ128" s="102"/>
      <c r="AR128" s="103"/>
      <c r="AS128" s="208">
        <f t="shared" si="22"/>
        <v>4</v>
      </c>
      <c r="AT128" s="90"/>
      <c r="AU128" s="90"/>
      <c r="AV128" s="90">
        <v>2</v>
      </c>
      <c r="AW128" s="90">
        <v>1</v>
      </c>
      <c r="AX128" s="90"/>
      <c r="AY128" s="90">
        <v>1</v>
      </c>
      <c r="AZ128" s="90"/>
      <c r="BA128" s="174">
        <f>SUM(AT128:AZ128)</f>
        <v>4</v>
      </c>
      <c r="BB128" s="92">
        <f>+AS128+BA128</f>
        <v>8</v>
      </c>
      <c r="BC128" s="93">
        <v>20764</v>
      </c>
      <c r="BD128" s="176"/>
      <c r="BE128" s="38">
        <v>6335</v>
      </c>
      <c r="BF128" s="176"/>
      <c r="BG128" s="69">
        <v>1937</v>
      </c>
      <c r="BH128" s="75"/>
      <c r="BI128" s="38">
        <v>90</v>
      </c>
      <c r="BJ128" s="75"/>
      <c r="BK128" s="38">
        <v>180</v>
      </c>
      <c r="BL128" s="94"/>
      <c r="BM128" s="38">
        <v>269</v>
      </c>
      <c r="BN128" s="95"/>
    </row>
    <row r="129" spans="1:66" ht="18.75" customHeight="1" x14ac:dyDescent="0.3">
      <c r="B129" s="96"/>
      <c r="C129" s="38" t="s">
        <v>226</v>
      </c>
      <c r="D129" s="38" t="s">
        <v>72</v>
      </c>
      <c r="E129" s="38"/>
      <c r="F129" s="38"/>
      <c r="G129" s="250"/>
      <c r="H129" s="250"/>
      <c r="I129" s="97">
        <v>4201</v>
      </c>
      <c r="J129" s="153"/>
      <c r="K129" s="99"/>
      <c r="L129" s="100">
        <v>2</v>
      </c>
      <c r="M129" s="101"/>
      <c r="N129" s="101"/>
      <c r="O129" s="61">
        <f t="shared" si="77"/>
        <v>2</v>
      </c>
      <c r="P129" s="38"/>
      <c r="Q129" s="38"/>
      <c r="R129" s="38"/>
      <c r="S129" s="38"/>
      <c r="T129" s="62">
        <f t="shared" si="33"/>
        <v>0</v>
      </c>
      <c r="U129" s="102"/>
      <c r="V129" s="102"/>
      <c r="W129" s="103"/>
      <c r="X129" s="101">
        <v>1</v>
      </c>
      <c r="Y129" s="102"/>
      <c r="Z129" s="103"/>
      <c r="AA129" s="104"/>
      <c r="AB129" s="102"/>
      <c r="AC129" s="103"/>
      <c r="AD129" s="38"/>
      <c r="AE129" s="102"/>
      <c r="AF129" s="103"/>
      <c r="AG129" s="38"/>
      <c r="AH129" s="102"/>
      <c r="AI129" s="103"/>
      <c r="AJ129" s="38"/>
      <c r="AK129" s="102"/>
      <c r="AL129" s="103"/>
      <c r="AM129" s="38"/>
      <c r="AN129" s="102"/>
      <c r="AO129" s="103"/>
      <c r="AP129" s="38"/>
      <c r="AQ129" s="102"/>
      <c r="AR129" s="103"/>
      <c r="AS129" s="208">
        <f t="shared" si="22"/>
        <v>3</v>
      </c>
      <c r="AT129" s="105"/>
      <c r="AU129" s="105"/>
      <c r="AV129" s="105">
        <v>1</v>
      </c>
      <c r="AW129" s="105"/>
      <c r="AX129" s="105">
        <v>1</v>
      </c>
      <c r="AY129" s="105"/>
      <c r="AZ129" s="105"/>
      <c r="BA129" s="175">
        <f>SUM(AT129:AZ129)</f>
        <v>2</v>
      </c>
      <c r="BB129" s="107">
        <f>+AS129+BA129</f>
        <v>5</v>
      </c>
      <c r="BC129" s="93">
        <v>10022</v>
      </c>
      <c r="BD129" s="176"/>
      <c r="BE129" s="38">
        <v>2796</v>
      </c>
      <c r="BF129" s="176"/>
      <c r="BG129" s="69">
        <v>1901</v>
      </c>
      <c r="BH129" s="75"/>
      <c r="BI129" s="38">
        <v>55</v>
      </c>
      <c r="BJ129" s="75"/>
      <c r="BK129" s="38">
        <v>132</v>
      </c>
      <c r="BL129" s="94"/>
      <c r="BM129" s="38">
        <v>203</v>
      </c>
      <c r="BN129" s="95"/>
    </row>
    <row r="130" spans="1:66" ht="18.75" customHeight="1" x14ac:dyDescent="0.3">
      <c r="B130" s="96"/>
      <c r="C130" s="38"/>
      <c r="D130" s="38"/>
      <c r="E130" s="38"/>
      <c r="F130" s="38"/>
      <c r="G130" s="250"/>
      <c r="H130" s="250"/>
      <c r="I130" s="97"/>
      <c r="J130" s="153"/>
      <c r="K130" s="99"/>
      <c r="L130" s="100"/>
      <c r="M130" s="101"/>
      <c r="N130" s="101"/>
      <c r="O130" s="61"/>
      <c r="P130" s="38"/>
      <c r="Q130" s="38"/>
      <c r="R130" s="38"/>
      <c r="S130" s="38"/>
      <c r="T130" s="62"/>
      <c r="U130" s="102"/>
      <c r="V130" s="102"/>
      <c r="W130" s="103"/>
      <c r="X130" s="101"/>
      <c r="Y130" s="102"/>
      <c r="Z130" s="103"/>
      <c r="AA130" s="104"/>
      <c r="AB130" s="102"/>
      <c r="AC130" s="103"/>
      <c r="AD130" s="38"/>
      <c r="AE130" s="102"/>
      <c r="AF130" s="103"/>
      <c r="AG130" s="38"/>
      <c r="AH130" s="102"/>
      <c r="AI130" s="103"/>
      <c r="AJ130" s="38"/>
      <c r="AK130" s="102"/>
      <c r="AL130" s="103"/>
      <c r="AM130" s="38"/>
      <c r="AN130" s="102"/>
      <c r="AO130" s="103"/>
      <c r="AP130" s="38"/>
      <c r="AQ130" s="102"/>
      <c r="AR130" s="103"/>
      <c r="AS130" s="208">
        <f t="shared" si="22"/>
        <v>0</v>
      </c>
      <c r="AT130" s="105"/>
      <c r="AU130" s="105"/>
      <c r="AV130" s="105"/>
      <c r="AW130" s="105"/>
      <c r="AX130" s="105"/>
      <c r="AY130" s="105"/>
      <c r="AZ130" s="105"/>
      <c r="BA130" s="175"/>
      <c r="BB130" s="107"/>
      <c r="BC130" s="93"/>
      <c r="BD130" s="176"/>
      <c r="BE130" s="38"/>
      <c r="BF130" s="176"/>
      <c r="BG130" s="69"/>
      <c r="BH130" s="75"/>
      <c r="BI130" s="38"/>
      <c r="BJ130" s="75"/>
      <c r="BK130" s="38"/>
      <c r="BL130" s="94"/>
      <c r="BM130" s="38"/>
      <c r="BN130" s="95"/>
    </row>
    <row r="131" spans="1:66" ht="18.75" customHeight="1" x14ac:dyDescent="0.3">
      <c r="A131" s="2">
        <v>12</v>
      </c>
      <c r="B131" s="96">
        <v>39</v>
      </c>
      <c r="C131" s="38" t="s">
        <v>227</v>
      </c>
      <c r="D131" s="38" t="s">
        <v>72</v>
      </c>
      <c r="E131" s="38"/>
      <c r="F131" s="38" t="s">
        <v>229</v>
      </c>
      <c r="G131" s="250" t="s">
        <v>321</v>
      </c>
      <c r="H131" s="250">
        <v>2560</v>
      </c>
      <c r="I131" s="97">
        <v>7747</v>
      </c>
      <c r="J131" s="84">
        <f>+I131+I132</f>
        <v>12396</v>
      </c>
      <c r="K131" s="276">
        <f>+AS131+AS132</f>
        <v>10</v>
      </c>
      <c r="L131" s="100">
        <v>0</v>
      </c>
      <c r="M131" s="101"/>
      <c r="N131" s="101"/>
      <c r="O131" s="61">
        <f t="shared" si="77"/>
        <v>0</v>
      </c>
      <c r="P131" s="38">
        <v>1</v>
      </c>
      <c r="Q131" s="38"/>
      <c r="R131" s="38"/>
      <c r="S131" s="38">
        <v>1</v>
      </c>
      <c r="T131" s="62">
        <f t="shared" si="33"/>
        <v>2</v>
      </c>
      <c r="U131" s="261">
        <f>+O131+O132+T131+T132</f>
        <v>4</v>
      </c>
      <c r="V131" s="257">
        <f>+J131/1250</f>
        <v>9.9168000000000003</v>
      </c>
      <c r="W131" s="262">
        <f>+V131-U131</f>
        <v>5.9168000000000003</v>
      </c>
      <c r="X131" s="101">
        <v>3</v>
      </c>
      <c r="Y131" s="87">
        <f>+J131/2500</f>
        <v>4.9584000000000001</v>
      </c>
      <c r="Z131" s="88">
        <f>+Y131-X131-X132</f>
        <v>-4.1599999999999859E-2</v>
      </c>
      <c r="AA131" s="104">
        <v>1</v>
      </c>
      <c r="AB131" s="87">
        <f>+J131/8000</f>
        <v>1.5495000000000001</v>
      </c>
      <c r="AC131" s="88">
        <f>+AB131-AA131-AA132</f>
        <v>0.5495000000000001</v>
      </c>
      <c r="AD131" s="38"/>
      <c r="AE131" s="87">
        <v>1</v>
      </c>
      <c r="AF131" s="88">
        <v>1</v>
      </c>
      <c r="AG131" s="38"/>
      <c r="AH131" s="87">
        <v>1</v>
      </c>
      <c r="AI131" s="88">
        <v>1</v>
      </c>
      <c r="AJ131" s="38"/>
      <c r="AK131" s="102"/>
      <c r="AL131" s="103"/>
      <c r="AM131" s="38"/>
      <c r="AN131" s="102"/>
      <c r="AO131" s="103"/>
      <c r="AP131" s="38"/>
      <c r="AQ131" s="102"/>
      <c r="AR131" s="103"/>
      <c r="AS131" s="208">
        <f t="shared" si="22"/>
        <v>6</v>
      </c>
      <c r="AT131" s="105">
        <v>1</v>
      </c>
      <c r="AU131" s="105"/>
      <c r="AV131" s="105">
        <v>2</v>
      </c>
      <c r="AW131" s="105">
        <v>4</v>
      </c>
      <c r="AX131" s="105"/>
      <c r="AY131" s="105">
        <v>1</v>
      </c>
      <c r="AZ131" s="105"/>
      <c r="BA131" s="175">
        <f>SUM(AT131:AZ131)</f>
        <v>8</v>
      </c>
      <c r="BB131" s="107">
        <f>+AS131+BA131</f>
        <v>14</v>
      </c>
      <c r="BC131" s="93">
        <v>24198</v>
      </c>
      <c r="BD131" s="105">
        <f>+BC131+BC132</f>
        <v>39302</v>
      </c>
      <c r="BE131" s="38">
        <v>5489</v>
      </c>
      <c r="BF131" s="105">
        <f>+BE131+BE132</f>
        <v>9596</v>
      </c>
      <c r="BG131" s="69">
        <v>2613</v>
      </c>
      <c r="BH131" s="105">
        <f>+BG131+BG132</f>
        <v>5016</v>
      </c>
      <c r="BI131" s="38">
        <v>160</v>
      </c>
      <c r="BJ131" s="105">
        <f>+BI131+BI132</f>
        <v>273</v>
      </c>
      <c r="BK131" s="38">
        <v>248</v>
      </c>
      <c r="BL131" s="105">
        <f>+BK131+BK132</f>
        <v>383</v>
      </c>
      <c r="BM131" s="38">
        <v>317</v>
      </c>
      <c r="BN131" s="105">
        <f>+BM131+BM132</f>
        <v>545</v>
      </c>
    </row>
    <row r="132" spans="1:66" ht="18.75" customHeight="1" x14ac:dyDescent="0.3">
      <c r="B132" s="96"/>
      <c r="C132" s="38" t="s">
        <v>228</v>
      </c>
      <c r="D132" s="38" t="s">
        <v>72</v>
      </c>
      <c r="E132" s="38"/>
      <c r="F132" s="38"/>
      <c r="G132" s="250"/>
      <c r="H132" s="250"/>
      <c r="I132" s="97">
        <v>4649</v>
      </c>
      <c r="J132" s="153"/>
      <c r="K132" s="99"/>
      <c r="L132" s="100">
        <v>1</v>
      </c>
      <c r="M132" s="101"/>
      <c r="N132" s="101"/>
      <c r="O132" s="61">
        <f t="shared" si="77"/>
        <v>1</v>
      </c>
      <c r="P132" s="38">
        <v>1</v>
      </c>
      <c r="Q132" s="38"/>
      <c r="R132" s="38"/>
      <c r="S132" s="38"/>
      <c r="T132" s="62">
        <f t="shared" si="33"/>
        <v>1</v>
      </c>
      <c r="U132" s="102"/>
      <c r="V132" s="102"/>
      <c r="W132" s="103"/>
      <c r="X132" s="101">
        <v>2</v>
      </c>
      <c r="Y132" s="102"/>
      <c r="Z132" s="103"/>
      <c r="AA132" s="104"/>
      <c r="AB132" s="102"/>
      <c r="AC132" s="103"/>
      <c r="AD132" s="38"/>
      <c r="AE132" s="102"/>
      <c r="AF132" s="103"/>
      <c r="AG132" s="38"/>
      <c r="AH132" s="102"/>
      <c r="AI132" s="103"/>
      <c r="AJ132" s="38"/>
      <c r="AK132" s="102"/>
      <c r="AL132" s="103"/>
      <c r="AM132" s="38"/>
      <c r="AN132" s="102"/>
      <c r="AO132" s="103"/>
      <c r="AP132" s="38"/>
      <c r="AQ132" s="102"/>
      <c r="AR132" s="103"/>
      <c r="AS132" s="208">
        <f t="shared" si="22"/>
        <v>4</v>
      </c>
      <c r="AT132" s="105"/>
      <c r="AU132" s="105"/>
      <c r="AV132" s="105">
        <v>1</v>
      </c>
      <c r="AW132" s="105">
        <v>1</v>
      </c>
      <c r="AX132" s="105"/>
      <c r="AY132" s="105">
        <v>1</v>
      </c>
      <c r="AZ132" s="105"/>
      <c r="BA132" s="175">
        <f>SUM(AT132:AZ132)</f>
        <v>3</v>
      </c>
      <c r="BB132" s="107">
        <f>+AS132+BA132</f>
        <v>7</v>
      </c>
      <c r="BC132" s="93">
        <v>15104</v>
      </c>
      <c r="BD132" s="176"/>
      <c r="BE132" s="38">
        <v>4107</v>
      </c>
      <c r="BF132" s="176"/>
      <c r="BG132" s="69">
        <v>2403</v>
      </c>
      <c r="BH132" s="75"/>
      <c r="BI132" s="38">
        <v>113</v>
      </c>
      <c r="BJ132" s="75"/>
      <c r="BK132" s="38">
        <v>135</v>
      </c>
      <c r="BL132" s="94"/>
      <c r="BM132" s="38">
        <v>228</v>
      </c>
      <c r="BN132" s="95"/>
    </row>
    <row r="133" spans="1:66" ht="20.25" customHeight="1" thickBot="1" x14ac:dyDescent="0.35">
      <c r="B133" s="166"/>
      <c r="C133" s="154" t="s">
        <v>42</v>
      </c>
      <c r="D133" s="154"/>
      <c r="E133" s="154"/>
      <c r="F133" s="154"/>
      <c r="G133" s="302"/>
      <c r="H133" s="302"/>
      <c r="I133" s="155">
        <f>SUM(I122:I132)</f>
        <v>42560</v>
      </c>
      <c r="J133" s="155">
        <f t="shared" ref="J133:AR133" si="84">SUM(J122:J132)</f>
        <v>42560</v>
      </c>
      <c r="K133" s="155">
        <f t="shared" si="84"/>
        <v>29</v>
      </c>
      <c r="L133" s="155">
        <f t="shared" si="84"/>
        <v>5</v>
      </c>
      <c r="M133" s="155">
        <f t="shared" si="84"/>
        <v>0</v>
      </c>
      <c r="N133" s="155">
        <f t="shared" si="84"/>
        <v>0</v>
      </c>
      <c r="O133" s="155">
        <f t="shared" si="84"/>
        <v>5</v>
      </c>
      <c r="P133" s="155">
        <f t="shared" si="84"/>
        <v>7</v>
      </c>
      <c r="Q133" s="155">
        <f t="shared" si="84"/>
        <v>2</v>
      </c>
      <c r="R133" s="155">
        <f t="shared" si="84"/>
        <v>1</v>
      </c>
      <c r="S133" s="155">
        <f t="shared" si="84"/>
        <v>1</v>
      </c>
      <c r="T133" s="155">
        <f t="shared" si="84"/>
        <v>11</v>
      </c>
      <c r="U133" s="155">
        <f t="shared" si="84"/>
        <v>16</v>
      </c>
      <c r="V133" s="155">
        <f t="shared" si="84"/>
        <v>34.048000000000002</v>
      </c>
      <c r="W133" s="155">
        <f t="shared" si="84"/>
        <v>18.048000000000002</v>
      </c>
      <c r="X133" s="155">
        <f t="shared" si="84"/>
        <v>9</v>
      </c>
      <c r="Y133" s="155">
        <f t="shared" si="84"/>
        <v>17.024000000000001</v>
      </c>
      <c r="Z133" s="155">
        <f t="shared" si="84"/>
        <v>8.0240000000000009</v>
      </c>
      <c r="AA133" s="155">
        <f t="shared" si="84"/>
        <v>3</v>
      </c>
      <c r="AB133" s="155">
        <f t="shared" si="84"/>
        <v>5.32</v>
      </c>
      <c r="AC133" s="155">
        <f t="shared" si="84"/>
        <v>1.8306250000000002</v>
      </c>
      <c r="AD133" s="155">
        <f t="shared" si="84"/>
        <v>0</v>
      </c>
      <c r="AE133" s="155">
        <f t="shared" si="84"/>
        <v>4</v>
      </c>
      <c r="AF133" s="155">
        <f t="shared" si="84"/>
        <v>3</v>
      </c>
      <c r="AG133" s="155">
        <f t="shared" si="84"/>
        <v>1</v>
      </c>
      <c r="AH133" s="155">
        <f t="shared" si="84"/>
        <v>4</v>
      </c>
      <c r="AI133" s="155">
        <f t="shared" si="84"/>
        <v>3</v>
      </c>
      <c r="AJ133" s="155">
        <f t="shared" si="84"/>
        <v>0</v>
      </c>
      <c r="AK133" s="155">
        <f t="shared" si="84"/>
        <v>1</v>
      </c>
      <c r="AL133" s="155">
        <f t="shared" si="84"/>
        <v>1</v>
      </c>
      <c r="AM133" s="155">
        <f t="shared" si="84"/>
        <v>0</v>
      </c>
      <c r="AN133" s="155">
        <f t="shared" si="84"/>
        <v>1</v>
      </c>
      <c r="AO133" s="155">
        <f t="shared" si="84"/>
        <v>1</v>
      </c>
      <c r="AP133" s="155">
        <f t="shared" si="84"/>
        <v>0</v>
      </c>
      <c r="AQ133" s="155">
        <f t="shared" si="84"/>
        <v>1</v>
      </c>
      <c r="AR133" s="155">
        <f t="shared" si="84"/>
        <v>1</v>
      </c>
      <c r="AS133" s="208">
        <f t="shared" si="22"/>
        <v>29</v>
      </c>
      <c r="AT133" s="158">
        <f>SUM(AT122:AT132)</f>
        <v>1</v>
      </c>
      <c r="AU133" s="158">
        <f t="shared" ref="AU133:BB133" si="85">SUM(AU122:AU132)</f>
        <v>0</v>
      </c>
      <c r="AV133" s="158">
        <f t="shared" si="85"/>
        <v>11</v>
      </c>
      <c r="AW133" s="158">
        <f t="shared" si="85"/>
        <v>8</v>
      </c>
      <c r="AX133" s="158">
        <f t="shared" si="85"/>
        <v>4</v>
      </c>
      <c r="AY133" s="158">
        <f t="shared" si="85"/>
        <v>3</v>
      </c>
      <c r="AZ133" s="158">
        <f t="shared" si="85"/>
        <v>0</v>
      </c>
      <c r="BA133" s="158">
        <f t="shared" si="85"/>
        <v>27</v>
      </c>
      <c r="BB133" s="158">
        <f t="shared" si="85"/>
        <v>56</v>
      </c>
      <c r="BC133" s="158" t="e">
        <f>+#REF!+#REF!</f>
        <v>#REF!</v>
      </c>
      <c r="BD133" s="158" t="e">
        <f>+#REF!+#REF!</f>
        <v>#REF!</v>
      </c>
      <c r="BE133" s="158" t="e">
        <f>+#REF!+#REF!</f>
        <v>#REF!</v>
      </c>
      <c r="BF133" s="158" t="e">
        <f>+#REF!+#REF!</f>
        <v>#REF!</v>
      </c>
      <c r="BG133" s="158" t="e">
        <f>+#REF!+#REF!</f>
        <v>#REF!</v>
      </c>
      <c r="BH133" s="158" t="e">
        <f>+#REF!+#REF!</f>
        <v>#REF!</v>
      </c>
      <c r="BI133" s="158" t="e">
        <f>+#REF!+#REF!</f>
        <v>#REF!</v>
      </c>
      <c r="BJ133" s="158" t="e">
        <f>+#REF!+#REF!</f>
        <v>#REF!</v>
      </c>
      <c r="BK133" s="158" t="e">
        <f>+#REF!+#REF!</f>
        <v>#REF!</v>
      </c>
      <c r="BL133" s="158" t="e">
        <f>+#REF!+#REF!</f>
        <v>#REF!</v>
      </c>
      <c r="BM133" s="158" t="e">
        <f>+#REF!+#REF!</f>
        <v>#REF!</v>
      </c>
      <c r="BN133" s="158" t="e">
        <f>+#REF!+#REF!</f>
        <v>#REF!</v>
      </c>
    </row>
    <row r="134" spans="1:66" ht="20.25" customHeight="1" x14ac:dyDescent="0.3">
      <c r="A134" s="2">
        <v>13</v>
      </c>
      <c r="B134" s="81">
        <v>40</v>
      </c>
      <c r="C134" s="82" t="s">
        <v>231</v>
      </c>
      <c r="D134" s="82" t="s">
        <v>73</v>
      </c>
      <c r="E134" s="253" t="s">
        <v>236</v>
      </c>
      <c r="F134" s="82" t="s">
        <v>236</v>
      </c>
      <c r="G134" s="249" t="s">
        <v>322</v>
      </c>
      <c r="H134" s="249">
        <v>2564</v>
      </c>
      <c r="I134" s="83">
        <v>9915</v>
      </c>
      <c r="J134" s="83">
        <f>+I134+I135</f>
        <v>14682</v>
      </c>
      <c r="K134" s="276">
        <f>+AS134+AS135</f>
        <v>4</v>
      </c>
      <c r="L134" s="85"/>
      <c r="M134" s="86"/>
      <c r="N134" s="86"/>
      <c r="O134" s="61">
        <f t="shared" si="77"/>
        <v>0</v>
      </c>
      <c r="P134" s="82"/>
      <c r="Q134" s="82"/>
      <c r="R134" s="82"/>
      <c r="S134" s="82"/>
      <c r="T134" s="62">
        <f t="shared" si="33"/>
        <v>0</v>
      </c>
      <c r="U134" s="151">
        <f>+O134+O135+T134+T135</f>
        <v>3</v>
      </c>
      <c r="V134" s="87">
        <f>+J134/1250</f>
        <v>11.7456</v>
      </c>
      <c r="W134" s="88">
        <f>+V134-U134</f>
        <v>8.7455999999999996</v>
      </c>
      <c r="X134" s="86"/>
      <c r="Y134" s="87">
        <f>+J134/2500</f>
        <v>5.8727999999999998</v>
      </c>
      <c r="Z134" s="88">
        <f>+Y134-X134-X135</f>
        <v>4.8727999999999998</v>
      </c>
      <c r="AA134" s="89"/>
      <c r="AB134" s="87">
        <f>+J134/8000</f>
        <v>1.83525</v>
      </c>
      <c r="AC134" s="88">
        <f>+AB134-AA134-AA135</f>
        <v>1.83525</v>
      </c>
      <c r="AD134" s="82"/>
      <c r="AE134" s="82">
        <v>1</v>
      </c>
      <c r="AF134" s="141">
        <v>1</v>
      </c>
      <c r="AG134" s="82"/>
      <c r="AH134" s="82">
        <v>1</v>
      </c>
      <c r="AI134" s="141">
        <v>1</v>
      </c>
      <c r="AJ134" s="82"/>
      <c r="AK134" s="82">
        <v>1</v>
      </c>
      <c r="AL134" s="141">
        <v>1</v>
      </c>
      <c r="AM134" s="82"/>
      <c r="AN134" s="82">
        <v>1</v>
      </c>
      <c r="AO134" s="141">
        <v>1</v>
      </c>
      <c r="AP134" s="82"/>
      <c r="AQ134" s="82">
        <v>1</v>
      </c>
      <c r="AR134" s="141">
        <v>1</v>
      </c>
      <c r="AS134" s="208">
        <f t="shared" ref="AS134:AS186" si="86">+O134+T134+X134+AA134+AD134+AG134+AJ134+AM134+AP134</f>
        <v>0</v>
      </c>
      <c r="AT134" s="90"/>
      <c r="AU134" s="90"/>
      <c r="AV134" s="90"/>
      <c r="AW134" s="90"/>
      <c r="AX134" s="90"/>
      <c r="AY134" s="90"/>
      <c r="AZ134" s="90"/>
      <c r="BA134" s="174">
        <f>SUM(AT134:AZ134)</f>
        <v>0</v>
      </c>
      <c r="BB134" s="92">
        <f>+AS134+BA134</f>
        <v>0</v>
      </c>
      <c r="BC134" s="93">
        <v>93226</v>
      </c>
      <c r="BD134" s="105">
        <f>+BC134+BC135</f>
        <v>103806</v>
      </c>
      <c r="BE134" s="38">
        <v>23405</v>
      </c>
      <c r="BF134" s="105">
        <f>+BE134+BE135</f>
        <v>27478</v>
      </c>
      <c r="BG134" s="69">
        <v>3611</v>
      </c>
      <c r="BH134" s="105">
        <f>+BG134+BG135</f>
        <v>5343</v>
      </c>
      <c r="BI134" s="38">
        <v>426</v>
      </c>
      <c r="BJ134" s="105">
        <f>+BI134+BI135</f>
        <v>522</v>
      </c>
      <c r="BK134" s="38"/>
      <c r="BL134" s="94">
        <f>+BK134+BK135</f>
        <v>0</v>
      </c>
      <c r="BM134" s="38"/>
      <c r="BN134" s="95">
        <f>+BM134+BM135</f>
        <v>0</v>
      </c>
    </row>
    <row r="135" spans="1:66" ht="20.25" customHeight="1" x14ac:dyDescent="0.3">
      <c r="B135" s="96"/>
      <c r="C135" s="38" t="s">
        <v>232</v>
      </c>
      <c r="D135" s="38" t="s">
        <v>73</v>
      </c>
      <c r="E135" s="38"/>
      <c r="F135" s="38"/>
      <c r="G135" s="250"/>
      <c r="H135" s="250"/>
      <c r="I135" s="97">
        <v>4767</v>
      </c>
      <c r="J135" s="153"/>
      <c r="K135" s="99"/>
      <c r="L135" s="100"/>
      <c r="M135" s="101"/>
      <c r="N135" s="101"/>
      <c r="O135" s="61">
        <f t="shared" si="77"/>
        <v>0</v>
      </c>
      <c r="P135" s="38">
        <v>2</v>
      </c>
      <c r="Q135" s="38"/>
      <c r="R135" s="38">
        <v>1</v>
      </c>
      <c r="S135" s="38"/>
      <c r="T135" s="62">
        <f t="shared" si="33"/>
        <v>3</v>
      </c>
      <c r="U135" s="102"/>
      <c r="V135" s="102"/>
      <c r="W135" s="103"/>
      <c r="X135" s="101">
        <v>1</v>
      </c>
      <c r="Y135" s="102"/>
      <c r="Z135" s="103"/>
      <c r="AA135" s="104"/>
      <c r="AB135" s="102"/>
      <c r="AC135" s="103"/>
      <c r="AD135" s="38"/>
      <c r="AE135" s="102"/>
      <c r="AF135" s="103"/>
      <c r="AG135" s="38"/>
      <c r="AH135" s="102"/>
      <c r="AI135" s="103"/>
      <c r="AJ135" s="38"/>
      <c r="AK135" s="102"/>
      <c r="AL135" s="103"/>
      <c r="AM135" s="38"/>
      <c r="AN135" s="102"/>
      <c r="AO135" s="103"/>
      <c r="AP135" s="38"/>
      <c r="AQ135" s="102"/>
      <c r="AR135" s="103"/>
      <c r="AS135" s="208">
        <f t="shared" si="86"/>
        <v>4</v>
      </c>
      <c r="AT135" s="105"/>
      <c r="AU135" s="105"/>
      <c r="AV135" s="105">
        <v>1</v>
      </c>
      <c r="AW135" s="105">
        <v>1</v>
      </c>
      <c r="AX135" s="105">
        <v>1</v>
      </c>
      <c r="AY135" s="105"/>
      <c r="AZ135" s="105"/>
      <c r="BA135" s="175">
        <f>SUM(AT135:AZ135)</f>
        <v>3</v>
      </c>
      <c r="BB135" s="107">
        <f>+AS135+BA135</f>
        <v>7</v>
      </c>
      <c r="BC135" s="93">
        <v>10580</v>
      </c>
      <c r="BD135" s="74"/>
      <c r="BE135" s="38">
        <v>4073</v>
      </c>
      <c r="BF135" s="74"/>
      <c r="BG135" s="69">
        <v>1732</v>
      </c>
      <c r="BH135" s="75"/>
      <c r="BI135" s="38">
        <v>96</v>
      </c>
      <c r="BJ135" s="75"/>
      <c r="BK135" s="38"/>
      <c r="BL135" s="38"/>
      <c r="BM135" s="38"/>
      <c r="BN135" s="38"/>
    </row>
    <row r="136" spans="1:66" ht="20.25" customHeight="1" x14ac:dyDescent="0.3">
      <c r="B136" s="96"/>
      <c r="C136" s="38"/>
      <c r="D136" s="38"/>
      <c r="E136" s="38"/>
      <c r="F136" s="38"/>
      <c r="G136" s="250"/>
      <c r="H136" s="250"/>
      <c r="I136" s="97"/>
      <c r="J136" s="153"/>
      <c r="K136" s="99"/>
      <c r="L136" s="100"/>
      <c r="M136" s="101"/>
      <c r="N136" s="101"/>
      <c r="O136" s="61"/>
      <c r="P136" s="38"/>
      <c r="Q136" s="38"/>
      <c r="R136" s="38"/>
      <c r="S136" s="38"/>
      <c r="T136" s="62"/>
      <c r="U136" s="102"/>
      <c r="V136" s="102"/>
      <c r="W136" s="103"/>
      <c r="X136" s="101"/>
      <c r="Y136" s="102"/>
      <c r="Z136" s="103"/>
      <c r="AA136" s="104"/>
      <c r="AB136" s="102"/>
      <c r="AC136" s="103"/>
      <c r="AD136" s="38"/>
      <c r="AE136" s="102"/>
      <c r="AF136" s="103"/>
      <c r="AG136" s="38"/>
      <c r="AH136" s="102"/>
      <c r="AI136" s="103"/>
      <c r="AJ136" s="38"/>
      <c r="AK136" s="102"/>
      <c r="AL136" s="103"/>
      <c r="AM136" s="38"/>
      <c r="AN136" s="102"/>
      <c r="AO136" s="103"/>
      <c r="AP136" s="38"/>
      <c r="AQ136" s="102"/>
      <c r="AR136" s="103"/>
      <c r="AS136" s="208">
        <f t="shared" si="86"/>
        <v>0</v>
      </c>
      <c r="AT136" s="105"/>
      <c r="AU136" s="105"/>
      <c r="AV136" s="105"/>
      <c r="AW136" s="105"/>
      <c r="AX136" s="105"/>
      <c r="AY136" s="105"/>
      <c r="AZ136" s="105"/>
      <c r="BA136" s="175"/>
      <c r="BB136" s="107"/>
      <c r="BC136" s="93"/>
      <c r="BD136" s="74"/>
      <c r="BE136" s="38"/>
      <c r="BF136" s="74"/>
      <c r="BG136" s="69"/>
      <c r="BH136" s="75"/>
      <c r="BI136" s="38"/>
      <c r="BJ136" s="75"/>
      <c r="BK136" s="38"/>
      <c r="BL136" s="38"/>
      <c r="BM136" s="38"/>
      <c r="BN136" s="38"/>
    </row>
    <row r="137" spans="1:66" ht="20.25" customHeight="1" x14ac:dyDescent="0.3">
      <c r="A137" s="2">
        <v>13</v>
      </c>
      <c r="B137" s="96">
        <v>41</v>
      </c>
      <c r="C137" s="38" t="s">
        <v>233</v>
      </c>
      <c r="D137" s="38" t="s">
        <v>73</v>
      </c>
      <c r="E137" s="38"/>
      <c r="F137" s="38" t="s">
        <v>237</v>
      </c>
      <c r="G137" s="250" t="s">
        <v>323</v>
      </c>
      <c r="H137" s="250">
        <v>2568</v>
      </c>
      <c r="I137" s="97">
        <v>2959</v>
      </c>
      <c r="J137" s="83">
        <f>+I137+I138+I139</f>
        <v>7882</v>
      </c>
      <c r="K137" s="276">
        <f>+AS137+AS138+AS139</f>
        <v>9</v>
      </c>
      <c r="L137" s="100">
        <v>1</v>
      </c>
      <c r="M137" s="101"/>
      <c r="N137" s="101"/>
      <c r="O137" s="61">
        <f t="shared" si="77"/>
        <v>1</v>
      </c>
      <c r="P137" s="38">
        <v>1</v>
      </c>
      <c r="Q137" s="38"/>
      <c r="R137" s="38"/>
      <c r="S137" s="38"/>
      <c r="T137" s="62">
        <f t="shared" si="33"/>
        <v>1</v>
      </c>
      <c r="U137" s="151">
        <f>+O137+O138+O139+T137+T138+T139</f>
        <v>6</v>
      </c>
      <c r="V137" s="87">
        <f>+J137/1250</f>
        <v>6.3056000000000001</v>
      </c>
      <c r="W137" s="88">
        <f>+V137-U137</f>
        <v>0.30560000000000009</v>
      </c>
      <c r="X137" s="101"/>
      <c r="Y137" s="87">
        <f>+J137/2500</f>
        <v>3.1528</v>
      </c>
      <c r="Z137" s="88">
        <f>+Y137-X137-X138-X139</f>
        <v>1.1528</v>
      </c>
      <c r="AA137" s="104">
        <v>1</v>
      </c>
      <c r="AB137" s="87">
        <f>+J137/8000</f>
        <v>0.98524999999999996</v>
      </c>
      <c r="AC137" s="88">
        <f>+AB137-AA137-AA138-AA139</f>
        <v>-1.4750000000000041E-2</v>
      </c>
      <c r="AD137" s="38"/>
      <c r="AE137" s="87">
        <v>1</v>
      </c>
      <c r="AF137" s="88">
        <v>1</v>
      </c>
      <c r="AG137" s="38"/>
      <c r="AH137" s="87">
        <v>1</v>
      </c>
      <c r="AI137" s="88">
        <v>1</v>
      </c>
      <c r="AJ137" s="38"/>
      <c r="AK137" s="102"/>
      <c r="AL137" s="103"/>
      <c r="AM137" s="38"/>
      <c r="AN137" s="102"/>
      <c r="AO137" s="103"/>
      <c r="AP137" s="38"/>
      <c r="AQ137" s="102"/>
      <c r="AR137" s="103"/>
      <c r="AS137" s="208">
        <f t="shared" si="86"/>
        <v>3</v>
      </c>
      <c r="AT137" s="105"/>
      <c r="AU137" s="105">
        <v>1</v>
      </c>
      <c r="AV137" s="105">
        <v>1</v>
      </c>
      <c r="AW137" s="105">
        <v>1</v>
      </c>
      <c r="AX137" s="105"/>
      <c r="AY137" s="105">
        <v>1</v>
      </c>
      <c r="AZ137" s="105"/>
      <c r="BA137" s="175">
        <f>SUM(AT137:AZ137)</f>
        <v>4</v>
      </c>
      <c r="BB137" s="107">
        <f>+AS137+BA137</f>
        <v>7</v>
      </c>
      <c r="BC137" s="93">
        <v>4986</v>
      </c>
      <c r="BD137" s="105">
        <f>+BC137+BC138+BC139</f>
        <v>23824</v>
      </c>
      <c r="BE137" s="38">
        <v>1947</v>
      </c>
      <c r="BF137" s="105">
        <f>+BE137+BE138+BE139</f>
        <v>8180</v>
      </c>
      <c r="BG137" s="69">
        <v>340</v>
      </c>
      <c r="BH137" s="105">
        <f>+BG137+BG138+BG139</f>
        <v>2734</v>
      </c>
      <c r="BI137" s="38">
        <v>35</v>
      </c>
      <c r="BJ137" s="105">
        <f>+BI137+BI138+BI139</f>
        <v>207</v>
      </c>
      <c r="BK137" s="38"/>
      <c r="BL137" s="94">
        <f>+BK137+BK138+BK139</f>
        <v>0</v>
      </c>
      <c r="BM137" s="38"/>
      <c r="BN137" s="95">
        <f>+BM137+BM138+BM139</f>
        <v>0</v>
      </c>
    </row>
    <row r="138" spans="1:66" ht="20.25" customHeight="1" x14ac:dyDescent="0.3">
      <c r="B138" s="96"/>
      <c r="C138" s="38" t="s">
        <v>234</v>
      </c>
      <c r="D138" s="38" t="s">
        <v>73</v>
      </c>
      <c r="E138" s="38"/>
      <c r="F138" s="38"/>
      <c r="G138" s="250"/>
      <c r="H138" s="250"/>
      <c r="I138" s="97">
        <v>1424</v>
      </c>
      <c r="J138" s="153"/>
      <c r="K138" s="99"/>
      <c r="L138" s="100">
        <v>1</v>
      </c>
      <c r="M138" s="101"/>
      <c r="N138" s="101"/>
      <c r="O138" s="61">
        <f t="shared" si="77"/>
        <v>1</v>
      </c>
      <c r="P138" s="38">
        <v>1</v>
      </c>
      <c r="Q138" s="38"/>
      <c r="R138" s="38"/>
      <c r="S138" s="38"/>
      <c r="T138" s="62">
        <f t="shared" si="33"/>
        <v>1</v>
      </c>
      <c r="U138" s="102"/>
      <c r="V138" s="102"/>
      <c r="W138" s="103"/>
      <c r="X138" s="101">
        <v>1</v>
      </c>
      <c r="Y138" s="102"/>
      <c r="Z138" s="103"/>
      <c r="AA138" s="104"/>
      <c r="AB138" s="102"/>
      <c r="AC138" s="103"/>
      <c r="AD138" s="38"/>
      <c r="AE138" s="102"/>
      <c r="AF138" s="103"/>
      <c r="AG138" s="38"/>
      <c r="AH138" s="102"/>
      <c r="AI138" s="103"/>
      <c r="AJ138" s="38"/>
      <c r="AK138" s="102"/>
      <c r="AL138" s="103"/>
      <c r="AM138" s="38"/>
      <c r="AN138" s="102"/>
      <c r="AO138" s="103"/>
      <c r="AP138" s="38"/>
      <c r="AQ138" s="102"/>
      <c r="AR138" s="103"/>
      <c r="AS138" s="208">
        <f t="shared" si="86"/>
        <v>3</v>
      </c>
      <c r="AT138" s="105"/>
      <c r="AU138" s="105"/>
      <c r="AV138" s="105">
        <v>1</v>
      </c>
      <c r="AW138" s="105"/>
      <c r="AX138" s="105">
        <v>1</v>
      </c>
      <c r="AY138" s="105"/>
      <c r="AZ138" s="105"/>
      <c r="BA138" s="175">
        <f>SUM(AT138:AZ138)</f>
        <v>2</v>
      </c>
      <c r="BB138" s="107">
        <f>+AS138+BA138</f>
        <v>5</v>
      </c>
      <c r="BC138" s="93">
        <v>9313</v>
      </c>
      <c r="BD138" s="74"/>
      <c r="BE138" s="38">
        <v>2578</v>
      </c>
      <c r="BF138" s="74"/>
      <c r="BG138" s="69">
        <v>920</v>
      </c>
      <c r="BH138" s="75"/>
      <c r="BI138" s="38">
        <v>63</v>
      </c>
      <c r="BJ138" s="75"/>
      <c r="BK138" s="38"/>
      <c r="BL138" s="38"/>
      <c r="BM138" s="38"/>
      <c r="BN138" s="38"/>
    </row>
    <row r="139" spans="1:66" ht="20.25" customHeight="1" x14ac:dyDescent="0.3">
      <c r="B139" s="244"/>
      <c r="C139" s="55" t="s">
        <v>235</v>
      </c>
      <c r="D139" s="55" t="s">
        <v>73</v>
      </c>
      <c r="E139" s="55"/>
      <c r="F139" s="55"/>
      <c r="G139" s="300"/>
      <c r="H139" s="300"/>
      <c r="I139" s="56">
        <v>3499</v>
      </c>
      <c r="J139" s="307"/>
      <c r="K139" s="308"/>
      <c r="L139" s="71">
        <v>0</v>
      </c>
      <c r="M139" s="64"/>
      <c r="N139" s="64"/>
      <c r="O139" s="61">
        <f t="shared" si="77"/>
        <v>0</v>
      </c>
      <c r="P139" s="55">
        <v>1</v>
      </c>
      <c r="Q139" s="55">
        <v>1</v>
      </c>
      <c r="R139" s="55"/>
      <c r="S139" s="55"/>
      <c r="T139" s="62">
        <f t="shared" si="33"/>
        <v>2</v>
      </c>
      <c r="U139" s="72"/>
      <c r="V139" s="72"/>
      <c r="W139" s="73"/>
      <c r="X139" s="64">
        <v>1</v>
      </c>
      <c r="Y139" s="72"/>
      <c r="Z139" s="73"/>
      <c r="AA139" s="65"/>
      <c r="AB139" s="72"/>
      <c r="AC139" s="73"/>
      <c r="AD139" s="55"/>
      <c r="AE139" s="72"/>
      <c r="AF139" s="73"/>
      <c r="AG139" s="55"/>
      <c r="AH139" s="72"/>
      <c r="AI139" s="73"/>
      <c r="AJ139" s="55"/>
      <c r="AK139" s="72"/>
      <c r="AL139" s="73"/>
      <c r="AM139" s="55"/>
      <c r="AN139" s="72"/>
      <c r="AO139" s="73"/>
      <c r="AP139" s="55"/>
      <c r="AQ139" s="72"/>
      <c r="AR139" s="73"/>
      <c r="AS139" s="208">
        <f t="shared" si="86"/>
        <v>3</v>
      </c>
      <c r="AT139" s="66"/>
      <c r="AU139" s="66"/>
      <c r="AV139" s="66">
        <v>1</v>
      </c>
      <c r="AW139" s="66">
        <v>1</v>
      </c>
      <c r="AX139" s="66">
        <v>1</v>
      </c>
      <c r="AY139" s="66"/>
      <c r="AZ139" s="66"/>
      <c r="BA139" s="329">
        <f>SUM(AT139:AZ139)</f>
        <v>3</v>
      </c>
      <c r="BB139" s="68">
        <f>+AS139+BA139</f>
        <v>6</v>
      </c>
      <c r="BC139" s="93">
        <v>9525</v>
      </c>
      <c r="BD139" s="74"/>
      <c r="BE139" s="38">
        <v>3655</v>
      </c>
      <c r="BF139" s="74"/>
      <c r="BG139" s="69">
        <v>1474</v>
      </c>
      <c r="BH139" s="75"/>
      <c r="BI139" s="38">
        <v>109</v>
      </c>
      <c r="BJ139" s="75"/>
      <c r="BK139" s="38"/>
      <c r="BL139" s="38"/>
      <c r="BM139" s="38"/>
      <c r="BN139" s="38"/>
    </row>
    <row r="140" spans="1:66" ht="20.25" customHeight="1" x14ac:dyDescent="0.3">
      <c r="B140" s="96"/>
      <c r="C140" s="38"/>
      <c r="D140" s="38"/>
      <c r="E140" s="38"/>
      <c r="F140" s="38"/>
      <c r="G140" s="250"/>
      <c r="H140" s="250"/>
      <c r="I140" s="97"/>
      <c r="J140" s="153"/>
      <c r="K140" s="312"/>
      <c r="L140" s="38"/>
      <c r="M140" s="38"/>
      <c r="N140" s="38"/>
      <c r="O140" s="313"/>
      <c r="P140" s="38"/>
      <c r="Q140" s="38"/>
      <c r="R140" s="38"/>
      <c r="S140" s="38"/>
      <c r="T140" s="94"/>
      <c r="U140" s="72"/>
      <c r="V140" s="72"/>
      <c r="W140" s="73"/>
      <c r="X140" s="38"/>
      <c r="Y140" s="72"/>
      <c r="Z140" s="73"/>
      <c r="AA140" s="104"/>
      <c r="AB140" s="72"/>
      <c r="AC140" s="73"/>
      <c r="AD140" s="38"/>
      <c r="AE140" s="72"/>
      <c r="AF140" s="73"/>
      <c r="AG140" s="38"/>
      <c r="AH140" s="72"/>
      <c r="AI140" s="73"/>
      <c r="AJ140" s="38"/>
      <c r="AK140" s="72"/>
      <c r="AL140" s="73"/>
      <c r="AM140" s="55"/>
      <c r="AN140" s="72"/>
      <c r="AO140" s="73"/>
      <c r="AP140" s="55"/>
      <c r="AQ140" s="72"/>
      <c r="AR140" s="73"/>
      <c r="AS140" s="311"/>
      <c r="AT140" s="105"/>
      <c r="AU140" s="105"/>
      <c r="AV140" s="105"/>
      <c r="AW140" s="105"/>
      <c r="AX140" s="105"/>
      <c r="AY140" s="105"/>
      <c r="AZ140" s="105"/>
      <c r="BA140" s="175"/>
      <c r="BB140" s="107"/>
      <c r="BC140" s="93"/>
      <c r="BD140" s="74"/>
      <c r="BE140" s="38"/>
      <c r="BF140" s="74"/>
      <c r="BG140" s="69"/>
      <c r="BH140" s="75"/>
      <c r="BI140" s="38"/>
      <c r="BJ140" s="75"/>
      <c r="BK140" s="38"/>
      <c r="BL140" s="38"/>
      <c r="BM140" s="38"/>
      <c r="BN140" s="38"/>
    </row>
    <row r="141" spans="1:66" ht="20.25" customHeight="1" x14ac:dyDescent="0.3">
      <c r="A141" s="2">
        <v>13</v>
      </c>
      <c r="B141" s="81">
        <v>42</v>
      </c>
      <c r="C141" s="82" t="s">
        <v>238</v>
      </c>
      <c r="D141" s="82" t="s">
        <v>73</v>
      </c>
      <c r="E141" s="82"/>
      <c r="F141" s="82" t="s">
        <v>242</v>
      </c>
      <c r="G141" s="249" t="s">
        <v>324</v>
      </c>
      <c r="H141" s="249">
        <v>2565</v>
      </c>
      <c r="I141" s="83">
        <v>8222</v>
      </c>
      <c r="J141" s="83">
        <f>+I141+I142</f>
        <v>14244</v>
      </c>
      <c r="K141" s="276">
        <f>+AS141+AS142</f>
        <v>10</v>
      </c>
      <c r="L141" s="85">
        <v>1</v>
      </c>
      <c r="M141" s="86"/>
      <c r="N141" s="86"/>
      <c r="O141" s="309">
        <f t="shared" si="77"/>
        <v>1</v>
      </c>
      <c r="P141" s="82">
        <v>1</v>
      </c>
      <c r="Q141" s="82"/>
      <c r="R141" s="82"/>
      <c r="S141" s="82">
        <v>2</v>
      </c>
      <c r="T141" s="234">
        <f t="shared" si="33"/>
        <v>3</v>
      </c>
      <c r="U141" s="151">
        <f>+O141+O142+T141+T142</f>
        <v>6</v>
      </c>
      <c r="V141" s="87">
        <f>+J141/1250</f>
        <v>11.395200000000001</v>
      </c>
      <c r="W141" s="88">
        <f>+V141-U141</f>
        <v>5.3952000000000009</v>
      </c>
      <c r="X141" s="86">
        <v>1</v>
      </c>
      <c r="Y141" s="87">
        <f>+J141/2500</f>
        <v>5.6976000000000004</v>
      </c>
      <c r="Z141" s="88">
        <f>+Y141-X141-X142-X143</f>
        <v>3.6976000000000004</v>
      </c>
      <c r="AA141" s="89">
        <v>1</v>
      </c>
      <c r="AB141" s="87">
        <f>+J141/8000</f>
        <v>1.7805</v>
      </c>
      <c r="AC141" s="88">
        <f>+AB141-AA141-AA142</f>
        <v>-0.21950000000000003</v>
      </c>
      <c r="AD141" s="82"/>
      <c r="AE141" s="82">
        <v>1</v>
      </c>
      <c r="AF141" s="141">
        <v>1</v>
      </c>
      <c r="AG141" s="82"/>
      <c r="AH141" s="82">
        <v>1</v>
      </c>
      <c r="AI141" s="141">
        <v>1</v>
      </c>
      <c r="AJ141" s="82"/>
      <c r="AK141" s="72"/>
      <c r="AL141" s="73"/>
      <c r="AM141" s="55"/>
      <c r="AN141" s="72"/>
      <c r="AO141" s="73"/>
      <c r="AP141" s="55"/>
      <c r="AQ141" s="72"/>
      <c r="AR141" s="73"/>
      <c r="AS141" s="310">
        <f t="shared" si="86"/>
        <v>6</v>
      </c>
      <c r="AT141" s="90"/>
      <c r="AU141" s="90">
        <v>1</v>
      </c>
      <c r="AV141" s="90">
        <v>1</v>
      </c>
      <c r="AW141" s="90">
        <v>1</v>
      </c>
      <c r="AX141" s="90">
        <v>1</v>
      </c>
      <c r="AY141" s="90"/>
      <c r="AZ141" s="90"/>
      <c r="BA141" s="174">
        <f>SUM(AT141:AZ141)</f>
        <v>4</v>
      </c>
      <c r="BB141" s="92">
        <f>+AS141+BA141</f>
        <v>10</v>
      </c>
      <c r="BC141" s="93">
        <v>17406</v>
      </c>
      <c r="BD141" s="105">
        <f>+BC141+BC142</f>
        <v>28445</v>
      </c>
      <c r="BE141" s="38">
        <v>9587</v>
      </c>
      <c r="BF141" s="105">
        <f>+BE141+BE142</f>
        <v>13116</v>
      </c>
      <c r="BG141" s="69">
        <v>2568</v>
      </c>
      <c r="BH141" s="105">
        <f>+BG141+BG142</f>
        <v>4110</v>
      </c>
      <c r="BI141" s="38">
        <v>213</v>
      </c>
      <c r="BJ141" s="105">
        <f>+BI141+BI142</f>
        <v>298</v>
      </c>
      <c r="BK141" s="38"/>
      <c r="BL141" s="94">
        <f>+BK141+BK142</f>
        <v>0</v>
      </c>
      <c r="BM141" s="38"/>
      <c r="BN141" s="95">
        <f>+BM141+BM142</f>
        <v>0</v>
      </c>
    </row>
    <row r="142" spans="1:66" ht="20.25" customHeight="1" x14ac:dyDescent="0.3">
      <c r="B142" s="96"/>
      <c r="C142" s="38" t="s">
        <v>239</v>
      </c>
      <c r="D142" s="38" t="s">
        <v>73</v>
      </c>
      <c r="E142" s="38"/>
      <c r="F142" s="38"/>
      <c r="G142" s="250"/>
      <c r="H142" s="250"/>
      <c r="I142" s="97">
        <v>6022</v>
      </c>
      <c r="J142" s="153"/>
      <c r="K142" s="179"/>
      <c r="L142" s="100">
        <v>0</v>
      </c>
      <c r="M142" s="101"/>
      <c r="N142" s="101"/>
      <c r="O142" s="61">
        <f t="shared" si="77"/>
        <v>0</v>
      </c>
      <c r="P142" s="38">
        <v>1</v>
      </c>
      <c r="Q142" s="38"/>
      <c r="R142" s="38"/>
      <c r="S142" s="38">
        <v>1</v>
      </c>
      <c r="T142" s="62">
        <f t="shared" si="33"/>
        <v>2</v>
      </c>
      <c r="U142" s="102"/>
      <c r="V142" s="102"/>
      <c r="W142" s="103"/>
      <c r="X142" s="101">
        <v>1</v>
      </c>
      <c r="Y142" s="102"/>
      <c r="Z142" s="103"/>
      <c r="AA142" s="104">
        <v>1</v>
      </c>
      <c r="AB142" s="102"/>
      <c r="AC142" s="103"/>
      <c r="AD142" s="38"/>
      <c r="AE142" s="102"/>
      <c r="AF142" s="103"/>
      <c r="AG142" s="38"/>
      <c r="AH142" s="102"/>
      <c r="AI142" s="103"/>
      <c r="AJ142" s="38"/>
      <c r="AK142" s="72"/>
      <c r="AL142" s="73"/>
      <c r="AM142" s="55"/>
      <c r="AN142" s="72"/>
      <c r="AO142" s="73"/>
      <c r="AP142" s="55"/>
      <c r="AQ142" s="72"/>
      <c r="AR142" s="73"/>
      <c r="AS142" s="208">
        <f t="shared" si="86"/>
        <v>4</v>
      </c>
      <c r="AT142" s="105"/>
      <c r="AU142" s="105">
        <v>1</v>
      </c>
      <c r="AV142" s="105">
        <v>2</v>
      </c>
      <c r="AW142" s="105">
        <v>1</v>
      </c>
      <c r="AX142" s="105">
        <v>1</v>
      </c>
      <c r="AY142" s="105"/>
      <c r="AZ142" s="105"/>
      <c r="BA142" s="175">
        <f>SUM(AT142:AZ142)</f>
        <v>5</v>
      </c>
      <c r="BB142" s="107">
        <f>+AS142+BA142</f>
        <v>9</v>
      </c>
      <c r="BC142" s="93">
        <v>11039</v>
      </c>
      <c r="BD142" s="74"/>
      <c r="BE142" s="38">
        <v>3529</v>
      </c>
      <c r="BF142" s="74"/>
      <c r="BG142" s="69">
        <v>1542</v>
      </c>
      <c r="BH142" s="75"/>
      <c r="BI142" s="38">
        <v>85</v>
      </c>
      <c r="BJ142" s="75"/>
      <c r="BK142" s="38"/>
      <c r="BL142" s="38"/>
      <c r="BM142" s="38"/>
      <c r="BN142" s="38"/>
    </row>
    <row r="143" spans="1:66" ht="20.25" customHeight="1" x14ac:dyDescent="0.3">
      <c r="B143" s="96"/>
      <c r="C143" s="38"/>
      <c r="D143" s="38"/>
      <c r="E143" s="38"/>
      <c r="F143" s="38"/>
      <c r="G143" s="250"/>
      <c r="H143" s="250"/>
      <c r="I143" s="97"/>
      <c r="J143" s="153"/>
      <c r="K143" s="179"/>
      <c r="L143" s="100"/>
      <c r="M143" s="101"/>
      <c r="N143" s="101"/>
      <c r="O143" s="61"/>
      <c r="P143" s="38"/>
      <c r="Q143" s="38"/>
      <c r="R143" s="38"/>
      <c r="S143" s="38"/>
      <c r="T143" s="62"/>
      <c r="U143" s="102"/>
      <c r="V143" s="102"/>
      <c r="W143" s="103"/>
      <c r="X143" s="101"/>
      <c r="Y143" s="102"/>
      <c r="Z143" s="103"/>
      <c r="AA143" s="104"/>
      <c r="AB143" s="102"/>
      <c r="AC143" s="103"/>
      <c r="AD143" s="38"/>
      <c r="AE143" s="102"/>
      <c r="AF143" s="103"/>
      <c r="AG143" s="38"/>
      <c r="AH143" s="102"/>
      <c r="AI143" s="103"/>
      <c r="AJ143" s="38"/>
      <c r="AK143" s="102"/>
      <c r="AL143" s="103"/>
      <c r="AM143" s="38"/>
      <c r="AN143" s="102"/>
      <c r="AO143" s="103"/>
      <c r="AP143" s="38"/>
      <c r="AQ143" s="102"/>
      <c r="AR143" s="103"/>
      <c r="AS143" s="208">
        <f t="shared" si="86"/>
        <v>0</v>
      </c>
      <c r="AT143" s="105"/>
      <c r="AU143" s="105"/>
      <c r="AV143" s="105"/>
      <c r="AW143" s="105"/>
      <c r="AX143" s="105"/>
      <c r="AY143" s="105"/>
      <c r="AZ143" s="105"/>
      <c r="BA143" s="175"/>
      <c r="BB143" s="107"/>
      <c r="BC143" s="93"/>
      <c r="BD143" s="74"/>
      <c r="BE143" s="38"/>
      <c r="BF143" s="74"/>
      <c r="BG143" s="69"/>
      <c r="BH143" s="75"/>
      <c r="BI143" s="38"/>
      <c r="BJ143" s="75"/>
      <c r="BK143" s="38"/>
      <c r="BL143" s="38"/>
      <c r="BM143" s="38"/>
      <c r="BN143" s="38"/>
    </row>
    <row r="144" spans="1:66" ht="20.25" customHeight="1" x14ac:dyDescent="0.3">
      <c r="A144" s="2">
        <v>13</v>
      </c>
      <c r="B144" s="96">
        <v>43</v>
      </c>
      <c r="C144" s="38" t="s">
        <v>240</v>
      </c>
      <c r="D144" s="38" t="s">
        <v>73</v>
      </c>
      <c r="E144" s="38"/>
      <c r="F144" s="38" t="s">
        <v>243</v>
      </c>
      <c r="G144" s="250" t="s">
        <v>325</v>
      </c>
      <c r="H144" s="250">
        <v>2566</v>
      </c>
      <c r="I144" s="97">
        <v>5378</v>
      </c>
      <c r="J144" s="83">
        <f>+I144+I145</f>
        <v>7449</v>
      </c>
      <c r="K144" s="276">
        <f>+AS144+AS145</f>
        <v>8</v>
      </c>
      <c r="L144" s="100">
        <v>1</v>
      </c>
      <c r="M144" s="101"/>
      <c r="N144" s="101"/>
      <c r="O144" s="61">
        <f t="shared" si="77"/>
        <v>1</v>
      </c>
      <c r="P144" s="38">
        <v>1</v>
      </c>
      <c r="Q144" s="38">
        <v>1</v>
      </c>
      <c r="R144" s="38"/>
      <c r="S144" s="38"/>
      <c r="T144" s="62">
        <f t="shared" si="33"/>
        <v>2</v>
      </c>
      <c r="U144" s="151">
        <f>+O144+O145+T144+T145</f>
        <v>5</v>
      </c>
      <c r="V144" s="87">
        <f>+J144/1250</f>
        <v>5.9592000000000001</v>
      </c>
      <c r="W144" s="88">
        <f>+V144-U144</f>
        <v>0.95920000000000005</v>
      </c>
      <c r="X144" s="101">
        <v>1</v>
      </c>
      <c r="Y144" s="87">
        <f>+J144/2500</f>
        <v>2.9796</v>
      </c>
      <c r="Z144" s="88">
        <f>+Y144-X144-X145</f>
        <v>0.97960000000000003</v>
      </c>
      <c r="AA144" s="104">
        <v>1</v>
      </c>
      <c r="AB144" s="87">
        <f>+J144/8000</f>
        <v>0.93112499999999998</v>
      </c>
      <c r="AC144" s="88">
        <f>+AB144-AA144-AA145</f>
        <v>-6.887500000000002E-2</v>
      </c>
      <c r="AD144" s="38"/>
      <c r="AE144" s="87">
        <v>1</v>
      </c>
      <c r="AF144" s="88">
        <v>1</v>
      </c>
      <c r="AG144" s="38"/>
      <c r="AH144" s="87">
        <v>1</v>
      </c>
      <c r="AI144" s="88">
        <v>1</v>
      </c>
      <c r="AJ144" s="38"/>
      <c r="AK144" s="102"/>
      <c r="AL144" s="103"/>
      <c r="AM144" s="38"/>
      <c r="AN144" s="102"/>
      <c r="AO144" s="103"/>
      <c r="AP144" s="38"/>
      <c r="AQ144" s="102"/>
      <c r="AR144" s="103"/>
      <c r="AS144" s="208">
        <f t="shared" si="86"/>
        <v>5</v>
      </c>
      <c r="AT144" s="105">
        <v>1</v>
      </c>
      <c r="AU144" s="105">
        <v>1</v>
      </c>
      <c r="AV144" s="105">
        <v>1</v>
      </c>
      <c r="AW144" s="105"/>
      <c r="AX144" s="105">
        <v>1</v>
      </c>
      <c r="AY144" s="105"/>
      <c r="AZ144" s="105"/>
      <c r="BA144" s="175">
        <f>SUM(AT144:AZ144)</f>
        <v>4</v>
      </c>
      <c r="BB144" s="107">
        <f>+AS144+BA144</f>
        <v>9</v>
      </c>
      <c r="BC144" s="93">
        <v>14651</v>
      </c>
      <c r="BD144" s="105">
        <f>+BC144+BC145</f>
        <v>21306</v>
      </c>
      <c r="BE144" s="38">
        <v>5868</v>
      </c>
      <c r="BF144" s="105">
        <f>+BE144+BE145</f>
        <v>8509</v>
      </c>
      <c r="BG144" s="69">
        <v>1795</v>
      </c>
      <c r="BH144" s="105">
        <f>+BG144+BG145</f>
        <v>2891</v>
      </c>
      <c r="BI144" s="38">
        <v>143</v>
      </c>
      <c r="BJ144" s="105">
        <f>+BI144+BI145</f>
        <v>244</v>
      </c>
      <c r="BK144" s="38"/>
      <c r="BL144" s="94">
        <f>+BK144+BK145</f>
        <v>0</v>
      </c>
      <c r="BM144" s="38"/>
      <c r="BN144" s="95">
        <f>+BM144+BM145</f>
        <v>0</v>
      </c>
    </row>
    <row r="145" spans="1:66" ht="20.25" customHeight="1" x14ac:dyDescent="0.3">
      <c r="B145" s="96"/>
      <c r="C145" s="38" t="s">
        <v>241</v>
      </c>
      <c r="D145" s="38" t="s">
        <v>73</v>
      </c>
      <c r="E145" s="38"/>
      <c r="F145" s="38"/>
      <c r="G145" s="250"/>
      <c r="H145" s="250"/>
      <c r="I145" s="97">
        <v>2071</v>
      </c>
      <c r="J145" s="153"/>
      <c r="K145" s="179"/>
      <c r="L145" s="100">
        <v>1</v>
      </c>
      <c r="M145" s="101"/>
      <c r="N145" s="101"/>
      <c r="O145" s="61">
        <f t="shared" si="77"/>
        <v>1</v>
      </c>
      <c r="P145" s="38">
        <v>1</v>
      </c>
      <c r="Q145" s="38"/>
      <c r="R145" s="38"/>
      <c r="S145" s="38"/>
      <c r="T145" s="62">
        <f t="shared" si="33"/>
        <v>1</v>
      </c>
      <c r="U145" s="102"/>
      <c r="V145" s="102"/>
      <c r="W145" s="103"/>
      <c r="X145" s="101">
        <v>1</v>
      </c>
      <c r="Y145" s="102"/>
      <c r="Z145" s="103"/>
      <c r="AA145" s="104"/>
      <c r="AB145" s="102"/>
      <c r="AC145" s="103"/>
      <c r="AD145" s="38"/>
      <c r="AE145" s="102"/>
      <c r="AF145" s="103"/>
      <c r="AG145" s="38"/>
      <c r="AH145" s="102"/>
      <c r="AI145" s="103"/>
      <c r="AJ145" s="38"/>
      <c r="AK145" s="102"/>
      <c r="AL145" s="103"/>
      <c r="AM145" s="38"/>
      <c r="AN145" s="102"/>
      <c r="AO145" s="103"/>
      <c r="AP145" s="38"/>
      <c r="AQ145" s="102"/>
      <c r="AR145" s="103"/>
      <c r="AS145" s="208">
        <f t="shared" si="86"/>
        <v>3</v>
      </c>
      <c r="AT145" s="105"/>
      <c r="AU145" s="105"/>
      <c r="AV145" s="105">
        <v>1</v>
      </c>
      <c r="AW145" s="105">
        <v>1</v>
      </c>
      <c r="AX145" s="105">
        <v>1</v>
      </c>
      <c r="AY145" s="105"/>
      <c r="AZ145" s="105"/>
      <c r="BA145" s="175">
        <f>SUM(AT145:AZ145)</f>
        <v>3</v>
      </c>
      <c r="BB145" s="107">
        <f>+AS145+BA145</f>
        <v>6</v>
      </c>
      <c r="BC145" s="93">
        <v>6655</v>
      </c>
      <c r="BD145" s="74"/>
      <c r="BE145" s="38">
        <v>2641</v>
      </c>
      <c r="BF145" s="74"/>
      <c r="BG145" s="69">
        <v>1096</v>
      </c>
      <c r="BH145" s="75"/>
      <c r="BI145" s="38">
        <v>101</v>
      </c>
      <c r="BJ145" s="75"/>
      <c r="BK145" s="38"/>
      <c r="BL145" s="38"/>
      <c r="BM145" s="38"/>
      <c r="BN145" s="38"/>
    </row>
    <row r="146" spans="1:66" ht="20.25" customHeight="1" thickBot="1" x14ac:dyDescent="0.35">
      <c r="B146" s="166"/>
      <c r="C146" s="154" t="s">
        <v>42</v>
      </c>
      <c r="D146" s="154"/>
      <c r="E146" s="154"/>
      <c r="F146" s="154"/>
      <c r="G146" s="302"/>
      <c r="H146" s="302"/>
      <c r="I146" s="155">
        <f>SUM(I134:I145)</f>
        <v>44257</v>
      </c>
      <c r="J146" s="155">
        <f t="shared" ref="J146:AR146" si="87">SUM(J134:J145)</f>
        <v>44257</v>
      </c>
      <c r="K146" s="155">
        <f t="shared" si="87"/>
        <v>31</v>
      </c>
      <c r="L146" s="155">
        <f t="shared" si="87"/>
        <v>5</v>
      </c>
      <c r="M146" s="155">
        <f t="shared" si="87"/>
        <v>0</v>
      </c>
      <c r="N146" s="155">
        <f t="shared" si="87"/>
        <v>0</v>
      </c>
      <c r="O146" s="155">
        <f t="shared" si="87"/>
        <v>5</v>
      </c>
      <c r="P146" s="155">
        <f t="shared" si="87"/>
        <v>9</v>
      </c>
      <c r="Q146" s="155">
        <f t="shared" si="87"/>
        <v>2</v>
      </c>
      <c r="R146" s="155">
        <f t="shared" si="87"/>
        <v>1</v>
      </c>
      <c r="S146" s="155">
        <f t="shared" si="87"/>
        <v>3</v>
      </c>
      <c r="T146" s="155">
        <f t="shared" si="87"/>
        <v>15</v>
      </c>
      <c r="U146" s="155">
        <f t="shared" si="87"/>
        <v>20</v>
      </c>
      <c r="V146" s="155">
        <f t="shared" si="87"/>
        <v>35.405600000000007</v>
      </c>
      <c r="W146" s="155">
        <f t="shared" si="87"/>
        <v>15.4056</v>
      </c>
      <c r="X146" s="155">
        <f t="shared" si="87"/>
        <v>7</v>
      </c>
      <c r="Y146" s="155">
        <f t="shared" si="87"/>
        <v>17.702800000000003</v>
      </c>
      <c r="Z146" s="155">
        <f t="shared" si="87"/>
        <v>10.7028</v>
      </c>
      <c r="AA146" s="155">
        <f t="shared" si="87"/>
        <v>4</v>
      </c>
      <c r="AB146" s="155">
        <f t="shared" si="87"/>
        <v>5.5321249999999997</v>
      </c>
      <c r="AC146" s="155">
        <f t="shared" si="87"/>
        <v>1.532125</v>
      </c>
      <c r="AD146" s="155">
        <f t="shared" si="87"/>
        <v>0</v>
      </c>
      <c r="AE146" s="155">
        <f t="shared" si="87"/>
        <v>4</v>
      </c>
      <c r="AF146" s="155">
        <f t="shared" si="87"/>
        <v>4</v>
      </c>
      <c r="AG146" s="155">
        <f t="shared" si="87"/>
        <v>0</v>
      </c>
      <c r="AH146" s="155">
        <f t="shared" si="87"/>
        <v>4</v>
      </c>
      <c r="AI146" s="155">
        <f t="shared" si="87"/>
        <v>4</v>
      </c>
      <c r="AJ146" s="155">
        <f t="shared" si="87"/>
        <v>0</v>
      </c>
      <c r="AK146" s="155">
        <f t="shared" si="87"/>
        <v>1</v>
      </c>
      <c r="AL146" s="155">
        <f t="shared" si="87"/>
        <v>1</v>
      </c>
      <c r="AM146" s="155">
        <f t="shared" si="87"/>
        <v>0</v>
      </c>
      <c r="AN146" s="155">
        <f t="shared" si="87"/>
        <v>1</v>
      </c>
      <c r="AO146" s="155">
        <f t="shared" si="87"/>
        <v>1</v>
      </c>
      <c r="AP146" s="155">
        <f t="shared" si="87"/>
        <v>0</v>
      </c>
      <c r="AQ146" s="155">
        <f t="shared" si="87"/>
        <v>1</v>
      </c>
      <c r="AR146" s="155">
        <f t="shared" si="87"/>
        <v>1</v>
      </c>
      <c r="AS146" s="208">
        <f t="shared" si="86"/>
        <v>31</v>
      </c>
      <c r="AT146" s="155">
        <f>SUM(AT134:AT145)</f>
        <v>1</v>
      </c>
      <c r="AU146" s="155">
        <f t="shared" ref="AU146:BN146" si="88">SUM(AU134:AU145)</f>
        <v>4</v>
      </c>
      <c r="AV146" s="155">
        <f t="shared" si="88"/>
        <v>9</v>
      </c>
      <c r="AW146" s="155">
        <f t="shared" si="88"/>
        <v>6</v>
      </c>
      <c r="AX146" s="155">
        <f t="shared" si="88"/>
        <v>7</v>
      </c>
      <c r="AY146" s="155">
        <f t="shared" si="88"/>
        <v>1</v>
      </c>
      <c r="AZ146" s="155">
        <f t="shared" si="88"/>
        <v>0</v>
      </c>
      <c r="BA146" s="155">
        <f t="shared" si="88"/>
        <v>28</v>
      </c>
      <c r="BB146" s="155">
        <f t="shared" si="88"/>
        <v>59</v>
      </c>
      <c r="BC146" s="155">
        <f t="shared" si="88"/>
        <v>177381</v>
      </c>
      <c r="BD146" s="155">
        <f t="shared" si="88"/>
        <v>177381</v>
      </c>
      <c r="BE146" s="155">
        <f t="shared" si="88"/>
        <v>57283</v>
      </c>
      <c r="BF146" s="155">
        <f t="shared" si="88"/>
        <v>57283</v>
      </c>
      <c r="BG146" s="155">
        <f t="shared" si="88"/>
        <v>15078</v>
      </c>
      <c r="BH146" s="155">
        <f t="shared" si="88"/>
        <v>15078</v>
      </c>
      <c r="BI146" s="155">
        <f t="shared" si="88"/>
        <v>1271</v>
      </c>
      <c r="BJ146" s="155">
        <f t="shared" si="88"/>
        <v>1271</v>
      </c>
      <c r="BK146" s="155">
        <f t="shared" si="88"/>
        <v>0</v>
      </c>
      <c r="BL146" s="155">
        <f t="shared" si="88"/>
        <v>0</v>
      </c>
      <c r="BM146" s="155">
        <f t="shared" si="88"/>
        <v>0</v>
      </c>
      <c r="BN146" s="155">
        <f t="shared" si="88"/>
        <v>0</v>
      </c>
    </row>
    <row r="147" spans="1:66" ht="21" customHeight="1" x14ac:dyDescent="0.3">
      <c r="A147" s="2">
        <v>14</v>
      </c>
      <c r="B147" s="96">
        <v>44</v>
      </c>
      <c r="C147" s="38" t="s">
        <v>245</v>
      </c>
      <c r="D147" s="38" t="s">
        <v>74</v>
      </c>
      <c r="E147" s="38" t="s">
        <v>326</v>
      </c>
      <c r="F147" s="38" t="s">
        <v>326</v>
      </c>
      <c r="G147" s="250" t="s">
        <v>329</v>
      </c>
      <c r="H147" s="250">
        <v>2562</v>
      </c>
      <c r="I147" s="97">
        <v>5619</v>
      </c>
      <c r="J147" s="83">
        <f>+I147+I148</f>
        <v>7528</v>
      </c>
      <c r="K147" s="276">
        <f>+AS147+AS148</f>
        <v>9</v>
      </c>
      <c r="L147" s="100">
        <v>1</v>
      </c>
      <c r="M147" s="101"/>
      <c r="N147" s="101"/>
      <c r="O147" s="61">
        <f>SUM(L147:N147)</f>
        <v>1</v>
      </c>
      <c r="P147" s="105">
        <v>3</v>
      </c>
      <c r="Q147" s="105"/>
      <c r="R147" s="105">
        <v>1</v>
      </c>
      <c r="S147" s="105"/>
      <c r="T147" s="62">
        <f>SUM(P147:S147)</f>
        <v>4</v>
      </c>
      <c r="U147" s="151">
        <f>+O147+O148+T147+T148</f>
        <v>8</v>
      </c>
      <c r="V147" s="87">
        <f>+J147/1250</f>
        <v>6.0224000000000002</v>
      </c>
      <c r="W147" s="152"/>
      <c r="X147" s="101">
        <v>1</v>
      </c>
      <c r="Y147" s="82">
        <v>3</v>
      </c>
      <c r="Z147" s="152">
        <f>+Y147-X147-X148</f>
        <v>2</v>
      </c>
      <c r="AA147" s="104"/>
      <c r="AB147" s="82">
        <v>1</v>
      </c>
      <c r="AC147" s="152">
        <v>1</v>
      </c>
      <c r="AD147" s="38"/>
      <c r="AE147" s="82">
        <v>1</v>
      </c>
      <c r="AF147" s="152">
        <v>1</v>
      </c>
      <c r="AG147" s="82"/>
      <c r="AH147" s="82">
        <v>1</v>
      </c>
      <c r="AI147" s="152">
        <v>1</v>
      </c>
      <c r="AJ147" s="82"/>
      <c r="AK147" s="82">
        <v>1</v>
      </c>
      <c r="AL147" s="152">
        <f>+AK147-AJ152</f>
        <v>1</v>
      </c>
      <c r="AM147" s="82"/>
      <c r="AN147" s="82">
        <v>1</v>
      </c>
      <c r="AO147" s="152">
        <f>+AN147-AM152</f>
        <v>1</v>
      </c>
      <c r="AP147" s="82"/>
      <c r="AQ147" s="82">
        <v>1</v>
      </c>
      <c r="AR147" s="152">
        <f>+AQ147-AP152</f>
        <v>1</v>
      </c>
      <c r="AS147" s="208">
        <f>+O147+T147+X147+AA147+AD147+AG147+AJ147+AM147+AP147</f>
        <v>6</v>
      </c>
      <c r="AT147" s="105"/>
      <c r="AU147" s="105"/>
      <c r="AV147" s="105">
        <v>3</v>
      </c>
      <c r="AW147" s="105"/>
      <c r="AX147" s="105"/>
      <c r="AY147" s="105">
        <v>1</v>
      </c>
      <c r="AZ147" s="105"/>
      <c r="BA147" s="175">
        <f>SUM(AT147:AZ147)</f>
        <v>4</v>
      </c>
      <c r="BB147" s="107">
        <f>+AS147+BA147</f>
        <v>10</v>
      </c>
      <c r="BC147" s="93">
        <v>16638</v>
      </c>
      <c r="BD147" s="74"/>
      <c r="BE147" s="38">
        <v>4903</v>
      </c>
      <c r="BF147" s="74"/>
      <c r="BG147" s="69">
        <v>1911</v>
      </c>
      <c r="BH147" s="75"/>
      <c r="BI147" s="38">
        <v>135</v>
      </c>
      <c r="BJ147" s="75"/>
      <c r="BK147" s="38"/>
      <c r="BL147" s="38"/>
      <c r="BM147" s="38"/>
      <c r="BN147" s="38"/>
    </row>
    <row r="148" spans="1:66" ht="21" customHeight="1" x14ac:dyDescent="0.3">
      <c r="B148" s="96"/>
      <c r="C148" s="38" t="s">
        <v>246</v>
      </c>
      <c r="D148" s="38" t="s">
        <v>74</v>
      </c>
      <c r="E148" s="38"/>
      <c r="F148" s="38"/>
      <c r="G148" s="250"/>
      <c r="H148" s="250"/>
      <c r="I148" s="97">
        <v>1909</v>
      </c>
      <c r="J148" s="153"/>
      <c r="K148" s="99"/>
      <c r="L148" s="100">
        <v>1</v>
      </c>
      <c r="M148" s="101"/>
      <c r="N148" s="101"/>
      <c r="O148" s="61">
        <f t="shared" si="77"/>
        <v>1</v>
      </c>
      <c r="P148" s="38">
        <v>1</v>
      </c>
      <c r="Q148" s="38">
        <v>1</v>
      </c>
      <c r="R148" s="38"/>
      <c r="S148" s="38"/>
      <c r="T148" s="62">
        <f t="shared" si="33"/>
        <v>2</v>
      </c>
      <c r="U148" s="102"/>
      <c r="V148" s="102"/>
      <c r="W148" s="103"/>
      <c r="X148" s="101">
        <v>0</v>
      </c>
      <c r="Y148" s="102"/>
      <c r="Z148" s="103"/>
      <c r="AA148" s="104"/>
      <c r="AB148" s="102"/>
      <c r="AC148" s="103"/>
      <c r="AD148" s="38"/>
      <c r="AE148" s="102"/>
      <c r="AF148" s="103"/>
      <c r="AG148" s="38"/>
      <c r="AH148" s="102"/>
      <c r="AI148" s="103"/>
      <c r="AJ148" s="38"/>
      <c r="AK148" s="102"/>
      <c r="AL148" s="103"/>
      <c r="AM148" s="38"/>
      <c r="AN148" s="102"/>
      <c r="AO148" s="103"/>
      <c r="AP148" s="38"/>
      <c r="AQ148" s="102"/>
      <c r="AR148" s="103"/>
      <c r="AS148" s="208">
        <f t="shared" si="86"/>
        <v>3</v>
      </c>
      <c r="AT148" s="105"/>
      <c r="AU148" s="105"/>
      <c r="AV148" s="105">
        <v>1</v>
      </c>
      <c r="AW148" s="105"/>
      <c r="AX148" s="105"/>
      <c r="AY148" s="105">
        <v>1</v>
      </c>
      <c r="AZ148" s="105"/>
      <c r="BA148" s="175">
        <f>SUM(AT148:AZ148)</f>
        <v>2</v>
      </c>
      <c r="BB148" s="107">
        <f>+AS148+BA148</f>
        <v>5</v>
      </c>
      <c r="BC148" s="93">
        <v>3707</v>
      </c>
      <c r="BD148" s="74"/>
      <c r="BE148" s="38">
        <v>1369</v>
      </c>
      <c r="BF148" s="74"/>
      <c r="BG148" s="69">
        <v>633</v>
      </c>
      <c r="BH148" s="75"/>
      <c r="BI148" s="38">
        <v>33</v>
      </c>
      <c r="BJ148" s="75"/>
      <c r="BK148" s="38"/>
      <c r="BL148" s="38"/>
      <c r="BM148" s="38"/>
      <c r="BN148" s="38"/>
    </row>
    <row r="149" spans="1:66" ht="21" customHeight="1" x14ac:dyDescent="0.3">
      <c r="B149" s="96"/>
      <c r="C149" s="38"/>
      <c r="D149" s="38"/>
      <c r="E149" s="38"/>
      <c r="F149" s="38"/>
      <c r="G149" s="250"/>
      <c r="H149" s="250"/>
      <c r="I149" s="97"/>
      <c r="J149" s="153"/>
      <c r="K149" s="99"/>
      <c r="L149" s="100"/>
      <c r="M149" s="101"/>
      <c r="N149" s="101"/>
      <c r="O149" s="61"/>
      <c r="P149" s="38"/>
      <c r="Q149" s="38"/>
      <c r="R149" s="38"/>
      <c r="S149" s="38"/>
      <c r="T149" s="62"/>
      <c r="U149" s="102"/>
      <c r="V149" s="102"/>
      <c r="W149" s="103"/>
      <c r="X149" s="101"/>
      <c r="Y149" s="102"/>
      <c r="Z149" s="103"/>
      <c r="AA149" s="104"/>
      <c r="AB149" s="102"/>
      <c r="AC149" s="103"/>
      <c r="AD149" s="38"/>
      <c r="AE149" s="102"/>
      <c r="AF149" s="103"/>
      <c r="AG149" s="38"/>
      <c r="AH149" s="102"/>
      <c r="AI149" s="103"/>
      <c r="AJ149" s="38"/>
      <c r="AK149" s="102"/>
      <c r="AL149" s="103"/>
      <c r="AM149" s="38"/>
      <c r="AN149" s="102"/>
      <c r="AO149" s="103"/>
      <c r="AP149" s="38"/>
      <c r="AQ149" s="102"/>
      <c r="AR149" s="103"/>
      <c r="AS149" s="208">
        <f t="shared" si="86"/>
        <v>0</v>
      </c>
      <c r="AT149" s="105"/>
      <c r="AU149" s="105"/>
      <c r="AV149" s="105"/>
      <c r="AW149" s="105"/>
      <c r="AX149" s="105"/>
      <c r="AY149" s="105"/>
      <c r="AZ149" s="105"/>
      <c r="BA149" s="175"/>
      <c r="BB149" s="107"/>
      <c r="BC149" s="93"/>
      <c r="BD149" s="74"/>
      <c r="BE149" s="38"/>
      <c r="BF149" s="74"/>
      <c r="BG149" s="69"/>
      <c r="BH149" s="75"/>
      <c r="BI149" s="38"/>
      <c r="BJ149" s="75"/>
      <c r="BK149" s="38"/>
      <c r="BL149" s="38"/>
      <c r="BM149" s="38"/>
      <c r="BN149" s="38"/>
    </row>
    <row r="150" spans="1:66" ht="21" customHeight="1" x14ac:dyDescent="0.3">
      <c r="A150" s="2">
        <v>14</v>
      </c>
      <c r="B150" s="96">
        <v>45</v>
      </c>
      <c r="C150" s="38" t="s">
        <v>247</v>
      </c>
      <c r="D150" s="38" t="s">
        <v>74</v>
      </c>
      <c r="E150" s="38"/>
      <c r="F150" s="38" t="s">
        <v>327</v>
      </c>
      <c r="G150" s="250" t="s">
        <v>330</v>
      </c>
      <c r="H150" s="250">
        <v>2565</v>
      </c>
      <c r="I150" s="97">
        <v>2951</v>
      </c>
      <c r="J150" s="83">
        <f>+I150+I151</f>
        <v>8434</v>
      </c>
      <c r="K150" s="276">
        <f>+AS150+AS151</f>
        <v>6</v>
      </c>
      <c r="L150" s="100">
        <v>1</v>
      </c>
      <c r="M150" s="101">
        <v>1</v>
      </c>
      <c r="N150" s="101"/>
      <c r="O150" s="61">
        <f t="shared" si="77"/>
        <v>2</v>
      </c>
      <c r="P150" s="38">
        <v>1</v>
      </c>
      <c r="Q150" s="38"/>
      <c r="R150" s="38"/>
      <c r="S150" s="38"/>
      <c r="T150" s="62">
        <f t="shared" si="33"/>
        <v>1</v>
      </c>
      <c r="U150" s="261">
        <f>+O150+O151+T150+T151</f>
        <v>3</v>
      </c>
      <c r="V150" s="257">
        <f>+J150/1250</f>
        <v>6.7472000000000003</v>
      </c>
      <c r="W150" s="330">
        <f>+V150-U150</f>
        <v>3.7472000000000003</v>
      </c>
      <c r="X150" s="101">
        <v>1</v>
      </c>
      <c r="Y150" s="257">
        <v>3</v>
      </c>
      <c r="Z150" s="259">
        <f>+Y150-X150-X151</f>
        <v>2</v>
      </c>
      <c r="AA150" s="104">
        <v>1</v>
      </c>
      <c r="AB150" s="257">
        <f>+J150/8000</f>
        <v>1.0542499999999999</v>
      </c>
      <c r="AC150" s="279">
        <v>0</v>
      </c>
      <c r="AD150" s="105"/>
      <c r="AE150" s="105">
        <v>1</v>
      </c>
      <c r="AF150" s="256">
        <v>1</v>
      </c>
      <c r="AG150" s="105"/>
      <c r="AH150" s="105">
        <v>1</v>
      </c>
      <c r="AI150" s="256">
        <f>+AH150-AG150-AG151</f>
        <v>0</v>
      </c>
      <c r="AJ150" s="38"/>
      <c r="AK150" s="102"/>
      <c r="AL150" s="103"/>
      <c r="AM150" s="38"/>
      <c r="AN150" s="102"/>
      <c r="AO150" s="103"/>
      <c r="AP150" s="38"/>
      <c r="AQ150" s="102"/>
      <c r="AR150" s="103"/>
      <c r="AS150" s="208">
        <f t="shared" si="86"/>
        <v>5</v>
      </c>
      <c r="AT150" s="105"/>
      <c r="AU150" s="105"/>
      <c r="AV150" s="105">
        <v>2</v>
      </c>
      <c r="AW150" s="105"/>
      <c r="AX150" s="105"/>
      <c r="AY150" s="105">
        <v>1</v>
      </c>
      <c r="AZ150" s="105"/>
      <c r="BA150" s="175">
        <f>SUM(AT150:AZ150)</f>
        <v>3</v>
      </c>
      <c r="BB150" s="107">
        <f>+AS150+BA150</f>
        <v>8</v>
      </c>
      <c r="BC150" s="93">
        <v>10438</v>
      </c>
      <c r="BD150" s="105">
        <f>+BC150+BC153+BC154+BC155</f>
        <v>42261</v>
      </c>
      <c r="BE150" s="38">
        <v>3477</v>
      </c>
      <c r="BF150" s="105">
        <f>+BE150+BE153+BE154+BE155</f>
        <v>14636</v>
      </c>
      <c r="BG150" s="69">
        <v>1312</v>
      </c>
      <c r="BH150" s="105">
        <f>+BG150+BG153+BG154+BG155</f>
        <v>5113</v>
      </c>
      <c r="BI150" s="38">
        <v>110</v>
      </c>
      <c r="BJ150" s="105">
        <f>+BI150+BI153+BI154+BI155</f>
        <v>383</v>
      </c>
      <c r="BK150" s="38"/>
      <c r="BL150" s="94">
        <f>+BK150+BK153+BK154+BK155</f>
        <v>0</v>
      </c>
      <c r="BM150" s="38"/>
      <c r="BN150" s="95">
        <f>+BM150+BM153+BM154+BM155</f>
        <v>0</v>
      </c>
    </row>
    <row r="151" spans="1:66" ht="21" customHeight="1" x14ac:dyDescent="0.3">
      <c r="B151" s="81"/>
      <c r="C151" s="82" t="s">
        <v>244</v>
      </c>
      <c r="D151" s="82" t="s">
        <v>74</v>
      </c>
      <c r="E151" s="82"/>
      <c r="F151" s="82"/>
      <c r="G151" s="249"/>
      <c r="H151" s="249"/>
      <c r="I151" s="83">
        <v>5483</v>
      </c>
      <c r="J151" s="153"/>
      <c r="K151" s="99"/>
      <c r="L151" s="85"/>
      <c r="M151" s="86"/>
      <c r="N151" s="86"/>
      <c r="O151" s="61">
        <f>SUM(L151:N151)</f>
        <v>0</v>
      </c>
      <c r="P151" s="82"/>
      <c r="Q151" s="82"/>
      <c r="R151" s="82"/>
      <c r="S151" s="82"/>
      <c r="T151" s="62">
        <f>SUM(P151:S151)</f>
        <v>0</v>
      </c>
      <c r="U151" s="151"/>
      <c r="V151" s="87"/>
      <c r="W151" s="88">
        <f>+V151-U151</f>
        <v>0</v>
      </c>
      <c r="X151" s="86"/>
      <c r="Y151" s="87"/>
      <c r="Z151" s="152"/>
      <c r="AA151" s="89"/>
      <c r="AB151" s="87"/>
      <c r="AC151" s="88"/>
      <c r="AD151" s="82"/>
      <c r="AE151" s="82"/>
      <c r="AF151" s="152"/>
      <c r="AG151" s="82">
        <v>1</v>
      </c>
      <c r="AH151" s="102"/>
      <c r="AI151" s="103"/>
      <c r="AJ151" s="82"/>
      <c r="AK151" s="102"/>
      <c r="AL151" s="103"/>
      <c r="AM151" s="38"/>
      <c r="AN151" s="102"/>
      <c r="AO151" s="103"/>
      <c r="AP151" s="38"/>
      <c r="AQ151" s="102"/>
      <c r="AR151" s="103"/>
      <c r="AS151" s="208">
        <f>+O151+T151+X151+AA151+AD151+AG151+AJ151+AM151+AP151</f>
        <v>1</v>
      </c>
      <c r="AT151" s="90"/>
      <c r="AU151" s="90"/>
      <c r="AV151" s="90"/>
      <c r="AW151" s="90"/>
      <c r="AX151" s="90"/>
      <c r="AY151" s="90"/>
      <c r="AZ151" s="90"/>
      <c r="BA151" s="174">
        <f>SUM(AT151:AZ151)</f>
        <v>0</v>
      </c>
      <c r="BB151" s="92">
        <f>+AS151+BA151</f>
        <v>1</v>
      </c>
      <c r="BC151" s="93">
        <v>35682</v>
      </c>
      <c r="BD151" s="105">
        <f>+BC151+BC147+BC148</f>
        <v>56027</v>
      </c>
      <c r="BE151" s="38">
        <v>13570</v>
      </c>
      <c r="BF151" s="105">
        <f>+BE151+BE147+BE148</f>
        <v>19842</v>
      </c>
      <c r="BG151" s="69">
        <v>834</v>
      </c>
      <c r="BH151" s="105">
        <f>+BG151+BG147+BG148</f>
        <v>3378</v>
      </c>
      <c r="BI151" s="38">
        <v>100</v>
      </c>
      <c r="BJ151" s="105">
        <f>+BI151+BI147+BI148</f>
        <v>268</v>
      </c>
      <c r="BK151" s="38"/>
      <c r="BL151" s="94">
        <f>+BK151+BK147+BK148</f>
        <v>0</v>
      </c>
      <c r="BM151" s="38"/>
      <c r="BN151" s="95">
        <f>+BM151+BM147+BM148</f>
        <v>0</v>
      </c>
    </row>
    <row r="152" spans="1:66" ht="21" customHeight="1" x14ac:dyDescent="0.3">
      <c r="B152" s="81"/>
      <c r="C152" s="82"/>
      <c r="D152" s="82"/>
      <c r="E152" s="82"/>
      <c r="F152" s="82"/>
      <c r="G152" s="249"/>
      <c r="H152" s="249"/>
      <c r="I152" s="83"/>
      <c r="J152" s="153"/>
      <c r="K152" s="99"/>
      <c r="L152" s="85"/>
      <c r="M152" s="86"/>
      <c r="N152" s="86"/>
      <c r="O152" s="61"/>
      <c r="P152" s="82"/>
      <c r="Q152" s="82"/>
      <c r="R152" s="82"/>
      <c r="S152" s="82"/>
      <c r="T152" s="62"/>
      <c r="U152" s="102"/>
      <c r="V152" s="102"/>
      <c r="W152" s="103"/>
      <c r="X152" s="86"/>
      <c r="Y152" s="102"/>
      <c r="Z152" s="103"/>
      <c r="AA152" s="89"/>
      <c r="AB152" s="102"/>
      <c r="AC152" s="103"/>
      <c r="AD152" s="82"/>
      <c r="AE152" s="102"/>
      <c r="AF152" s="103"/>
      <c r="AG152" s="82"/>
      <c r="AH152" s="102"/>
      <c r="AI152" s="103"/>
      <c r="AJ152" s="82"/>
      <c r="AK152" s="102"/>
      <c r="AL152" s="103"/>
      <c r="AM152" s="38"/>
      <c r="AN152" s="102"/>
      <c r="AO152" s="103"/>
      <c r="AP152" s="38"/>
      <c r="AQ152" s="102"/>
      <c r="AR152" s="103"/>
      <c r="AS152" s="208"/>
      <c r="AT152" s="90"/>
      <c r="AU152" s="90"/>
      <c r="AV152" s="90"/>
      <c r="AW152" s="90"/>
      <c r="AX152" s="90"/>
      <c r="AY152" s="90"/>
      <c r="AZ152" s="90"/>
      <c r="BA152" s="174"/>
      <c r="BB152" s="92"/>
      <c r="BC152" s="93"/>
      <c r="BD152" s="105"/>
      <c r="BE152" s="38"/>
      <c r="BF152" s="105"/>
      <c r="BG152" s="69"/>
      <c r="BH152" s="105"/>
      <c r="BI152" s="38"/>
      <c r="BJ152" s="105"/>
      <c r="BK152" s="38"/>
      <c r="BL152" s="94"/>
      <c r="BM152" s="38"/>
      <c r="BN152" s="95"/>
    </row>
    <row r="153" spans="1:66" ht="21" customHeight="1" x14ac:dyDescent="0.3">
      <c r="A153" s="2">
        <v>14</v>
      </c>
      <c r="B153" s="96">
        <v>46</v>
      </c>
      <c r="C153" s="38" t="s">
        <v>248</v>
      </c>
      <c r="D153" s="38" t="s">
        <v>74</v>
      </c>
      <c r="E153" s="38"/>
      <c r="F153" s="38" t="s">
        <v>328</v>
      </c>
      <c r="G153" s="250"/>
      <c r="H153" s="250">
        <v>2569</v>
      </c>
      <c r="I153" s="97">
        <v>3010</v>
      </c>
      <c r="J153" s="83">
        <f>+I153+I154+I155</f>
        <v>7818</v>
      </c>
      <c r="K153" s="276">
        <f>+AS153+AS154+AS155</f>
        <v>11</v>
      </c>
      <c r="L153" s="100">
        <v>1</v>
      </c>
      <c r="M153" s="101"/>
      <c r="N153" s="101"/>
      <c r="O153" s="61">
        <f t="shared" si="77"/>
        <v>1</v>
      </c>
      <c r="P153" s="38">
        <v>1</v>
      </c>
      <c r="Q153" s="38"/>
      <c r="R153" s="38"/>
      <c r="S153" s="38"/>
      <c r="T153" s="62">
        <f t="shared" si="33"/>
        <v>1</v>
      </c>
      <c r="U153" s="151">
        <f>+O153+O154+O155+T153+T154+T155</f>
        <v>8</v>
      </c>
      <c r="V153" s="87">
        <f>+J153/1250</f>
        <v>6.2544000000000004</v>
      </c>
      <c r="W153" s="163">
        <f>+V153-U153</f>
        <v>-1.7455999999999996</v>
      </c>
      <c r="X153" s="101">
        <v>1</v>
      </c>
      <c r="Y153" s="87">
        <v>3</v>
      </c>
      <c r="Z153" s="152">
        <f>+Y153-X153-X154-X155</f>
        <v>1</v>
      </c>
      <c r="AA153" s="104">
        <v>1</v>
      </c>
      <c r="AB153" s="87">
        <v>1</v>
      </c>
      <c r="AC153" s="88">
        <v>0</v>
      </c>
      <c r="AD153" s="38"/>
      <c r="AE153" s="82">
        <v>1</v>
      </c>
      <c r="AF153" s="152">
        <v>1</v>
      </c>
      <c r="AG153" s="82"/>
      <c r="AH153" s="82">
        <v>1</v>
      </c>
      <c r="AI153" s="152">
        <v>1</v>
      </c>
      <c r="AJ153" s="82"/>
      <c r="AK153" s="102"/>
      <c r="AL153" s="103"/>
      <c r="AM153" s="38"/>
      <c r="AN153" s="102"/>
      <c r="AO153" s="103"/>
      <c r="AP153" s="38"/>
      <c r="AQ153" s="102"/>
      <c r="AR153" s="103"/>
      <c r="AS153" s="208">
        <f t="shared" si="86"/>
        <v>4</v>
      </c>
      <c r="AT153" s="105"/>
      <c r="AU153" s="105"/>
      <c r="AV153" s="105">
        <v>2</v>
      </c>
      <c r="AW153" s="105"/>
      <c r="AX153" s="105"/>
      <c r="AY153" s="105">
        <v>1</v>
      </c>
      <c r="AZ153" s="105"/>
      <c r="BA153" s="175">
        <f>SUM(AT153:AZ153)</f>
        <v>3</v>
      </c>
      <c r="BB153" s="107">
        <f>+AS153+BA153</f>
        <v>7</v>
      </c>
      <c r="BC153" s="93">
        <v>12599</v>
      </c>
      <c r="BD153" s="74"/>
      <c r="BE153" s="38">
        <v>4624</v>
      </c>
      <c r="BF153" s="74"/>
      <c r="BG153" s="69">
        <v>1497</v>
      </c>
      <c r="BH153" s="75"/>
      <c r="BI153" s="38">
        <v>83</v>
      </c>
      <c r="BJ153" s="75"/>
      <c r="BK153" s="38"/>
      <c r="BL153" s="38"/>
      <c r="BM153" s="38"/>
      <c r="BN153" s="38"/>
    </row>
    <row r="154" spans="1:66" ht="21" customHeight="1" x14ac:dyDescent="0.3">
      <c r="B154" s="96"/>
      <c r="C154" s="38" t="s">
        <v>249</v>
      </c>
      <c r="D154" s="38" t="s">
        <v>74</v>
      </c>
      <c r="E154" s="38"/>
      <c r="F154" s="38"/>
      <c r="G154" s="250"/>
      <c r="H154" s="250"/>
      <c r="I154" s="97">
        <v>2515</v>
      </c>
      <c r="J154" s="153"/>
      <c r="K154" s="99"/>
      <c r="L154" s="100">
        <v>1</v>
      </c>
      <c r="M154" s="101">
        <v>1</v>
      </c>
      <c r="N154" s="101"/>
      <c r="O154" s="61">
        <f t="shared" si="77"/>
        <v>2</v>
      </c>
      <c r="P154" s="38">
        <v>1</v>
      </c>
      <c r="Q154" s="38"/>
      <c r="R154" s="38"/>
      <c r="S154" s="38"/>
      <c r="T154" s="62">
        <f t="shared" si="33"/>
        <v>1</v>
      </c>
      <c r="U154" s="102"/>
      <c r="V154" s="102"/>
      <c r="W154" s="103"/>
      <c r="X154" s="101">
        <v>1</v>
      </c>
      <c r="Y154" s="102"/>
      <c r="Z154" s="103"/>
      <c r="AA154" s="104"/>
      <c r="AB154" s="102"/>
      <c r="AC154" s="103"/>
      <c r="AD154" s="38"/>
      <c r="AE154" s="102"/>
      <c r="AF154" s="103"/>
      <c r="AG154" s="38"/>
      <c r="AH154" s="102"/>
      <c r="AI154" s="103"/>
      <c r="AJ154" s="38"/>
      <c r="AK154" s="102"/>
      <c r="AL154" s="103"/>
      <c r="AM154" s="38"/>
      <c r="AN154" s="102"/>
      <c r="AO154" s="103"/>
      <c r="AP154" s="38"/>
      <c r="AQ154" s="102"/>
      <c r="AR154" s="103"/>
      <c r="AS154" s="208">
        <f t="shared" si="86"/>
        <v>4</v>
      </c>
      <c r="AT154" s="105"/>
      <c r="AU154" s="105"/>
      <c r="AV154" s="105">
        <v>1</v>
      </c>
      <c r="AW154" s="105"/>
      <c r="AX154" s="105"/>
      <c r="AY154" s="105">
        <v>1</v>
      </c>
      <c r="AZ154" s="105"/>
      <c r="BA154" s="175">
        <f>SUM(AT154:AZ154)</f>
        <v>2</v>
      </c>
      <c r="BB154" s="107">
        <f>+AS154+BA154</f>
        <v>6</v>
      </c>
      <c r="BC154" s="93">
        <v>10133</v>
      </c>
      <c r="BD154" s="74"/>
      <c r="BE154" s="38">
        <v>3705</v>
      </c>
      <c r="BF154" s="74"/>
      <c r="BG154" s="69">
        <v>1236</v>
      </c>
      <c r="BH154" s="75"/>
      <c r="BI154" s="38">
        <v>76</v>
      </c>
      <c r="BJ154" s="75"/>
      <c r="BK154" s="38"/>
      <c r="BL154" s="38"/>
      <c r="BM154" s="38"/>
      <c r="BN154" s="38"/>
    </row>
    <row r="155" spans="1:66" ht="21" customHeight="1" x14ac:dyDescent="0.3">
      <c r="B155" s="96"/>
      <c r="C155" s="38" t="s">
        <v>250</v>
      </c>
      <c r="D155" s="38" t="s">
        <v>74</v>
      </c>
      <c r="E155" s="38"/>
      <c r="F155" s="38"/>
      <c r="G155" s="250"/>
      <c r="H155" s="250"/>
      <c r="I155" s="97">
        <v>2293</v>
      </c>
      <c r="J155" s="153"/>
      <c r="K155" s="99"/>
      <c r="L155" s="100"/>
      <c r="M155" s="101">
        <v>1</v>
      </c>
      <c r="N155" s="101"/>
      <c r="O155" s="61">
        <f t="shared" si="77"/>
        <v>1</v>
      </c>
      <c r="P155" s="38">
        <v>2</v>
      </c>
      <c r="Q155" s="38"/>
      <c r="R155" s="38"/>
      <c r="S155" s="38"/>
      <c r="T155" s="62">
        <f t="shared" si="33"/>
        <v>2</v>
      </c>
      <c r="U155" s="102"/>
      <c r="V155" s="102"/>
      <c r="W155" s="103"/>
      <c r="X155" s="101">
        <v>0</v>
      </c>
      <c r="Y155" s="102"/>
      <c r="Z155" s="103"/>
      <c r="AA155" s="104"/>
      <c r="AB155" s="102"/>
      <c r="AC155" s="103"/>
      <c r="AD155" s="38"/>
      <c r="AE155" s="102"/>
      <c r="AF155" s="103"/>
      <c r="AG155" s="38"/>
      <c r="AH155" s="102"/>
      <c r="AI155" s="103"/>
      <c r="AJ155" s="38"/>
      <c r="AK155" s="102"/>
      <c r="AL155" s="103"/>
      <c r="AM155" s="38"/>
      <c r="AN155" s="102"/>
      <c r="AO155" s="103"/>
      <c r="AP155" s="38"/>
      <c r="AQ155" s="102"/>
      <c r="AR155" s="103"/>
      <c r="AS155" s="208">
        <f t="shared" si="86"/>
        <v>3</v>
      </c>
      <c r="AT155" s="105"/>
      <c r="AU155" s="105"/>
      <c r="AV155" s="105">
        <v>1</v>
      </c>
      <c r="AW155" s="105"/>
      <c r="AX155" s="105"/>
      <c r="AY155" s="105">
        <v>1</v>
      </c>
      <c r="AZ155" s="105"/>
      <c r="BA155" s="175">
        <f>SUM(AT155:AZ155)</f>
        <v>2</v>
      </c>
      <c r="BB155" s="107">
        <f>+AS155+BA155</f>
        <v>5</v>
      </c>
      <c r="BC155" s="93">
        <v>9091</v>
      </c>
      <c r="BD155" s="74"/>
      <c r="BE155" s="38">
        <v>2830</v>
      </c>
      <c r="BF155" s="74"/>
      <c r="BG155" s="69">
        <v>1068</v>
      </c>
      <c r="BH155" s="75"/>
      <c r="BI155" s="38">
        <v>114</v>
      </c>
      <c r="BJ155" s="75"/>
      <c r="BK155" s="38"/>
      <c r="BL155" s="38"/>
      <c r="BM155" s="38"/>
      <c r="BN155" s="38"/>
    </row>
    <row r="156" spans="1:66" ht="21" customHeight="1" thickBot="1" x14ac:dyDescent="0.35">
      <c r="B156" s="166"/>
      <c r="C156" s="154" t="s">
        <v>108</v>
      </c>
      <c r="D156" s="154"/>
      <c r="E156" s="154"/>
      <c r="F156" s="154"/>
      <c r="G156" s="302"/>
      <c r="H156" s="302"/>
      <c r="I156" s="155">
        <f t="shared" ref="I156:AR156" si="89">SUM(I147:I155)</f>
        <v>23780</v>
      </c>
      <c r="J156" s="156">
        <f t="shared" si="89"/>
        <v>23780</v>
      </c>
      <c r="K156" s="156">
        <f t="shared" si="89"/>
        <v>26</v>
      </c>
      <c r="L156" s="156">
        <f t="shared" si="89"/>
        <v>5</v>
      </c>
      <c r="M156" s="156">
        <f t="shared" si="89"/>
        <v>3</v>
      </c>
      <c r="N156" s="156">
        <f t="shared" si="89"/>
        <v>0</v>
      </c>
      <c r="O156" s="156">
        <f t="shared" si="89"/>
        <v>8</v>
      </c>
      <c r="P156" s="156">
        <f t="shared" si="89"/>
        <v>9</v>
      </c>
      <c r="Q156" s="156">
        <f t="shared" si="89"/>
        <v>1</v>
      </c>
      <c r="R156" s="156">
        <f t="shared" si="89"/>
        <v>1</v>
      </c>
      <c r="S156" s="156">
        <f t="shared" si="89"/>
        <v>0</v>
      </c>
      <c r="T156" s="156">
        <f t="shared" si="89"/>
        <v>11</v>
      </c>
      <c r="U156" s="156">
        <f t="shared" si="89"/>
        <v>19</v>
      </c>
      <c r="V156" s="156">
        <f t="shared" si="89"/>
        <v>19.024000000000001</v>
      </c>
      <c r="W156" s="156">
        <f t="shared" si="89"/>
        <v>2.0016000000000007</v>
      </c>
      <c r="X156" s="156">
        <f t="shared" si="89"/>
        <v>4</v>
      </c>
      <c r="Y156" s="156">
        <f t="shared" si="89"/>
        <v>9</v>
      </c>
      <c r="Z156" s="156">
        <f t="shared" si="89"/>
        <v>5</v>
      </c>
      <c r="AA156" s="156">
        <f t="shared" si="89"/>
        <v>2</v>
      </c>
      <c r="AB156" s="156">
        <f t="shared" si="89"/>
        <v>3.0542499999999997</v>
      </c>
      <c r="AC156" s="156">
        <f t="shared" si="89"/>
        <v>1</v>
      </c>
      <c r="AD156" s="156">
        <f t="shared" si="89"/>
        <v>0</v>
      </c>
      <c r="AE156" s="156">
        <f t="shared" si="89"/>
        <v>3</v>
      </c>
      <c r="AF156" s="156">
        <f t="shared" si="89"/>
        <v>3</v>
      </c>
      <c r="AG156" s="156">
        <f t="shared" si="89"/>
        <v>1</v>
      </c>
      <c r="AH156" s="156">
        <f t="shared" si="89"/>
        <v>3</v>
      </c>
      <c r="AI156" s="156">
        <f t="shared" si="89"/>
        <v>2</v>
      </c>
      <c r="AJ156" s="156">
        <f t="shared" si="89"/>
        <v>0</v>
      </c>
      <c r="AK156" s="156">
        <f t="shared" si="89"/>
        <v>1</v>
      </c>
      <c r="AL156" s="156">
        <f t="shared" si="89"/>
        <v>1</v>
      </c>
      <c r="AM156" s="156">
        <f t="shared" si="89"/>
        <v>0</v>
      </c>
      <c r="AN156" s="156">
        <f t="shared" si="89"/>
        <v>1</v>
      </c>
      <c r="AO156" s="156">
        <f t="shared" si="89"/>
        <v>1</v>
      </c>
      <c r="AP156" s="156">
        <f t="shared" si="89"/>
        <v>0</v>
      </c>
      <c r="AQ156" s="156">
        <f t="shared" si="89"/>
        <v>1</v>
      </c>
      <c r="AR156" s="156">
        <f t="shared" si="89"/>
        <v>1</v>
      </c>
      <c r="AS156" s="208">
        <f t="shared" si="86"/>
        <v>26</v>
      </c>
      <c r="AT156" s="155">
        <f t="shared" ref="AT156:BJ156" si="90">SUM(AT147:AT155)</f>
        <v>0</v>
      </c>
      <c r="AU156" s="155">
        <f t="shared" si="90"/>
        <v>0</v>
      </c>
      <c r="AV156" s="155">
        <f t="shared" si="90"/>
        <v>10</v>
      </c>
      <c r="AW156" s="155">
        <f t="shared" si="90"/>
        <v>0</v>
      </c>
      <c r="AX156" s="155">
        <f t="shared" si="90"/>
        <v>0</v>
      </c>
      <c r="AY156" s="155">
        <f t="shared" si="90"/>
        <v>6</v>
      </c>
      <c r="AZ156" s="155">
        <f t="shared" si="90"/>
        <v>0</v>
      </c>
      <c r="BA156" s="155">
        <f t="shared" si="90"/>
        <v>16</v>
      </c>
      <c r="BB156" s="155">
        <f t="shared" si="90"/>
        <v>42</v>
      </c>
      <c r="BC156" s="180">
        <f t="shared" si="90"/>
        <v>98288</v>
      </c>
      <c r="BD156" s="180">
        <f t="shared" si="90"/>
        <v>98288</v>
      </c>
      <c r="BE156" s="180">
        <f t="shared" si="90"/>
        <v>34478</v>
      </c>
      <c r="BF156" s="180">
        <f t="shared" si="90"/>
        <v>34478</v>
      </c>
      <c r="BG156" s="180">
        <f t="shared" si="90"/>
        <v>8491</v>
      </c>
      <c r="BH156" s="180">
        <f t="shared" si="90"/>
        <v>8491</v>
      </c>
      <c r="BI156" s="180">
        <f t="shared" si="90"/>
        <v>651</v>
      </c>
      <c r="BJ156" s="180">
        <f t="shared" si="90"/>
        <v>651</v>
      </c>
      <c r="BK156" s="180"/>
      <c r="BL156" s="180">
        <f>SUM(BL147:BL155)</f>
        <v>0</v>
      </c>
      <c r="BM156" s="180"/>
      <c r="BN156" s="180">
        <f>SUM(BN147:BN155)</f>
        <v>0</v>
      </c>
    </row>
    <row r="157" spans="1:66" ht="18.75" customHeight="1" x14ac:dyDescent="0.3">
      <c r="A157" s="2">
        <v>15</v>
      </c>
      <c r="B157" s="81">
        <v>47</v>
      </c>
      <c r="C157" s="82" t="s">
        <v>251</v>
      </c>
      <c r="D157" s="82" t="s">
        <v>75</v>
      </c>
      <c r="E157" s="82" t="s">
        <v>258</v>
      </c>
      <c r="F157" s="82"/>
      <c r="G157" s="249"/>
      <c r="H157" s="249">
        <v>2569</v>
      </c>
      <c r="I157" s="83">
        <v>503</v>
      </c>
      <c r="J157" s="83">
        <f>+I157+I158+I159</f>
        <v>8692</v>
      </c>
      <c r="K157" s="276">
        <f>+AS157+AS158+AS159</f>
        <v>7</v>
      </c>
      <c r="L157" s="85"/>
      <c r="M157" s="86"/>
      <c r="N157" s="86"/>
      <c r="O157" s="61">
        <f t="shared" si="77"/>
        <v>0</v>
      </c>
      <c r="P157" s="82"/>
      <c r="Q157" s="82"/>
      <c r="R157" s="82"/>
      <c r="S157" s="82"/>
      <c r="T157" s="62">
        <f t="shared" si="33"/>
        <v>0</v>
      </c>
      <c r="U157" s="151">
        <f>+O157+O158+O159+T157+T158+T159</f>
        <v>5</v>
      </c>
      <c r="V157" s="87">
        <f>+J157/1250</f>
        <v>6.9535999999999998</v>
      </c>
      <c r="W157" s="88">
        <f>+V157-U157</f>
        <v>1.9535999999999998</v>
      </c>
      <c r="X157" s="86"/>
      <c r="Y157" s="87">
        <f>+J157/2500</f>
        <v>3.4767999999999999</v>
      </c>
      <c r="Z157" s="152">
        <f>+Y157-X157-X158-X159</f>
        <v>2.4767999999999999</v>
      </c>
      <c r="AA157" s="89"/>
      <c r="AB157" s="87">
        <v>1</v>
      </c>
      <c r="AC157" s="88">
        <v>0</v>
      </c>
      <c r="AD157" s="82"/>
      <c r="AE157" s="82">
        <v>1</v>
      </c>
      <c r="AF157" s="152">
        <v>1</v>
      </c>
      <c r="AG157" s="82"/>
      <c r="AH157" s="82">
        <v>1</v>
      </c>
      <c r="AI157" s="152">
        <v>1</v>
      </c>
      <c r="AJ157" s="82"/>
      <c r="AK157" s="82">
        <v>1</v>
      </c>
      <c r="AL157" s="152">
        <f>+AK157-AJ166</f>
        <v>1</v>
      </c>
      <c r="AM157" s="82"/>
      <c r="AN157" s="82">
        <v>1</v>
      </c>
      <c r="AO157" s="152">
        <f>+AN157-AM166</f>
        <v>1</v>
      </c>
      <c r="AP157" s="82"/>
      <c r="AQ157" s="82">
        <v>1</v>
      </c>
      <c r="AR157" s="152">
        <f>+AQ157-AP166</f>
        <v>1</v>
      </c>
      <c r="AS157" s="208">
        <f t="shared" si="86"/>
        <v>0</v>
      </c>
      <c r="AT157" s="90"/>
      <c r="AU157" s="90"/>
      <c r="AV157" s="90"/>
      <c r="AW157" s="90"/>
      <c r="AX157" s="90"/>
      <c r="AY157" s="90"/>
      <c r="AZ157" s="90"/>
      <c r="BA157" s="174">
        <f>SUM(AT157:AZ157)</f>
        <v>0</v>
      </c>
      <c r="BB157" s="92">
        <f>+AS157+BA157</f>
        <v>0</v>
      </c>
      <c r="BC157" s="93">
        <v>22220</v>
      </c>
      <c r="BD157" s="105">
        <f>+BC157+BC165+BC164</f>
        <v>48449</v>
      </c>
      <c r="BE157" s="38">
        <v>7486</v>
      </c>
      <c r="BF157" s="105">
        <f>+BE157+BE165+BE164</f>
        <v>19944</v>
      </c>
      <c r="BG157" s="69">
        <v>109</v>
      </c>
      <c r="BH157" s="105">
        <f>+BG157+BG165+BG164</f>
        <v>4218</v>
      </c>
      <c r="BI157" s="38">
        <v>0</v>
      </c>
      <c r="BJ157" s="105">
        <f>+BI157+BI165+BI164</f>
        <v>246</v>
      </c>
      <c r="BK157" s="38"/>
      <c r="BL157" s="94">
        <f>+BK157+BK165+BK164</f>
        <v>0</v>
      </c>
      <c r="BM157" s="38"/>
      <c r="BN157" s="95">
        <f>+BM157+BM165+BM164</f>
        <v>0</v>
      </c>
    </row>
    <row r="158" spans="1:66" ht="18.75" customHeight="1" x14ac:dyDescent="0.3">
      <c r="B158" s="96"/>
      <c r="C158" s="38" t="s">
        <v>253</v>
      </c>
      <c r="D158" s="38" t="s">
        <v>75</v>
      </c>
      <c r="E158" s="38"/>
      <c r="F158" s="38"/>
      <c r="G158" s="250"/>
      <c r="H158" s="250"/>
      <c r="I158" s="97">
        <v>3431</v>
      </c>
      <c r="J158" s="153"/>
      <c r="K158" s="99"/>
      <c r="L158" s="100">
        <v>2</v>
      </c>
      <c r="M158" s="101"/>
      <c r="N158" s="101"/>
      <c r="O158" s="61">
        <f>SUM(L158:N158)</f>
        <v>2</v>
      </c>
      <c r="P158" s="38">
        <v>0</v>
      </c>
      <c r="Q158" s="38"/>
      <c r="R158" s="38"/>
      <c r="S158" s="38"/>
      <c r="T158" s="62">
        <f>SUM(P158:S158)</f>
        <v>0</v>
      </c>
      <c r="U158" s="102"/>
      <c r="V158" s="102"/>
      <c r="W158" s="103"/>
      <c r="X158" s="101">
        <v>1</v>
      </c>
      <c r="Y158" s="102"/>
      <c r="Z158" s="103"/>
      <c r="AA158" s="104">
        <v>1</v>
      </c>
      <c r="AB158" s="102"/>
      <c r="AC158" s="103"/>
      <c r="AD158" s="38"/>
      <c r="AE158" s="102"/>
      <c r="AF158" s="103"/>
      <c r="AG158" s="38"/>
      <c r="AH158" s="102"/>
      <c r="AI158" s="103"/>
      <c r="AJ158" s="38"/>
      <c r="AK158" s="102"/>
      <c r="AL158" s="103"/>
      <c r="AM158" s="38"/>
      <c r="AN158" s="102"/>
      <c r="AO158" s="103"/>
      <c r="AP158" s="38"/>
      <c r="AQ158" s="102"/>
      <c r="AR158" s="103"/>
      <c r="AS158" s="208">
        <f t="shared" si="86"/>
        <v>4</v>
      </c>
      <c r="AT158" s="105"/>
      <c r="AU158" s="105">
        <v>1</v>
      </c>
      <c r="AV158" s="105">
        <v>1</v>
      </c>
      <c r="AW158" s="105"/>
      <c r="AX158" s="105">
        <v>1</v>
      </c>
      <c r="AY158" s="105"/>
      <c r="AZ158" s="105"/>
      <c r="BA158" s="175">
        <f>SUM(AT158:AZ158)</f>
        <v>3</v>
      </c>
      <c r="BB158" s="107">
        <f>+AS158+BA158</f>
        <v>7</v>
      </c>
      <c r="BC158" s="93">
        <v>12911</v>
      </c>
      <c r="BD158" s="105">
        <f>+BC158+BC159</f>
        <v>30664</v>
      </c>
      <c r="BE158" s="38">
        <v>4791</v>
      </c>
      <c r="BF158" s="105">
        <f>+BE158+BE159</f>
        <v>12515</v>
      </c>
      <c r="BG158" s="69">
        <v>1479</v>
      </c>
      <c r="BH158" s="105">
        <f>+BG158+BG159</f>
        <v>4113</v>
      </c>
      <c r="BI158" s="38">
        <v>193</v>
      </c>
      <c r="BJ158" s="105">
        <f>+BI158+BI159</f>
        <v>556</v>
      </c>
      <c r="BK158" s="38"/>
      <c r="BL158" s="94">
        <f>+BK158+BK159</f>
        <v>0</v>
      </c>
      <c r="BM158" s="38"/>
      <c r="BN158" s="95">
        <f>+BM158+BM159</f>
        <v>0</v>
      </c>
    </row>
    <row r="159" spans="1:66" ht="18.75" customHeight="1" x14ac:dyDescent="0.3">
      <c r="B159" s="96"/>
      <c r="C159" s="38" t="s">
        <v>254</v>
      </c>
      <c r="D159" s="38" t="s">
        <v>75</v>
      </c>
      <c r="E159" s="38"/>
      <c r="F159" s="38"/>
      <c r="G159" s="250"/>
      <c r="H159" s="250"/>
      <c r="I159" s="97">
        <v>4758</v>
      </c>
      <c r="J159" s="153"/>
      <c r="K159" s="99"/>
      <c r="L159" s="100"/>
      <c r="M159" s="101">
        <v>1</v>
      </c>
      <c r="N159" s="101"/>
      <c r="O159" s="61">
        <f>SUM(L159:N159)</f>
        <v>1</v>
      </c>
      <c r="P159" s="38">
        <v>2</v>
      </c>
      <c r="Q159" s="38"/>
      <c r="R159" s="38"/>
      <c r="S159" s="38"/>
      <c r="T159" s="62">
        <f>SUM(P159:S159)</f>
        <v>2</v>
      </c>
      <c r="U159" s="102"/>
      <c r="V159" s="102"/>
      <c r="W159" s="103"/>
      <c r="X159" s="101">
        <v>0</v>
      </c>
      <c r="Y159" s="102"/>
      <c r="Z159" s="103"/>
      <c r="AA159" s="104"/>
      <c r="AB159" s="102"/>
      <c r="AC159" s="103"/>
      <c r="AD159" s="38"/>
      <c r="AE159" s="102"/>
      <c r="AF159" s="103"/>
      <c r="AG159" s="38"/>
      <c r="AH159" s="102"/>
      <c r="AI159" s="103"/>
      <c r="AJ159" s="38"/>
      <c r="AK159" s="102"/>
      <c r="AL159" s="103"/>
      <c r="AM159" s="38"/>
      <c r="AN159" s="102"/>
      <c r="AO159" s="103"/>
      <c r="AP159" s="38"/>
      <c r="AQ159" s="102"/>
      <c r="AR159" s="103"/>
      <c r="AS159" s="208">
        <f t="shared" si="86"/>
        <v>3</v>
      </c>
      <c r="AT159" s="105">
        <v>1</v>
      </c>
      <c r="AU159" s="105"/>
      <c r="AV159" s="105">
        <v>1</v>
      </c>
      <c r="AW159" s="105"/>
      <c r="AX159" s="105">
        <v>1</v>
      </c>
      <c r="AY159" s="105"/>
      <c r="AZ159" s="105"/>
      <c r="BA159" s="175">
        <f>SUM(AT159:AZ159)</f>
        <v>3</v>
      </c>
      <c r="BB159" s="107">
        <f>+AS159+BA159</f>
        <v>6</v>
      </c>
      <c r="BC159" s="93">
        <v>17753</v>
      </c>
      <c r="BD159" s="74"/>
      <c r="BE159" s="38">
        <v>7724</v>
      </c>
      <c r="BF159" s="74"/>
      <c r="BG159" s="69">
        <v>2634</v>
      </c>
      <c r="BH159" s="75"/>
      <c r="BI159" s="38">
        <v>363</v>
      </c>
      <c r="BJ159" s="75"/>
      <c r="BK159" s="38"/>
      <c r="BL159" s="38"/>
      <c r="BM159" s="38"/>
      <c r="BN159" s="38"/>
    </row>
    <row r="160" spans="1:66" ht="18.75" customHeight="1" x14ac:dyDescent="0.3">
      <c r="B160" s="96"/>
      <c r="C160" s="38"/>
      <c r="D160" s="38"/>
      <c r="E160" s="38"/>
      <c r="F160" s="38"/>
      <c r="G160" s="250"/>
      <c r="H160" s="250"/>
      <c r="I160" s="97"/>
      <c r="J160" s="153"/>
      <c r="K160" s="99"/>
      <c r="L160" s="100"/>
      <c r="M160" s="101"/>
      <c r="N160" s="101"/>
      <c r="O160" s="61"/>
      <c r="P160" s="38"/>
      <c r="Q160" s="38"/>
      <c r="R160" s="38"/>
      <c r="S160" s="38"/>
      <c r="T160" s="62"/>
      <c r="U160" s="102"/>
      <c r="V160" s="102"/>
      <c r="W160" s="103"/>
      <c r="X160" s="101"/>
      <c r="Y160" s="102"/>
      <c r="Z160" s="103"/>
      <c r="AA160" s="104"/>
      <c r="AB160" s="102"/>
      <c r="AC160" s="103"/>
      <c r="AD160" s="38"/>
      <c r="AE160" s="102"/>
      <c r="AF160" s="103"/>
      <c r="AG160" s="38"/>
      <c r="AH160" s="102"/>
      <c r="AI160" s="103"/>
      <c r="AJ160" s="38"/>
      <c r="AK160" s="102"/>
      <c r="AL160" s="103"/>
      <c r="AM160" s="38"/>
      <c r="AN160" s="102"/>
      <c r="AO160" s="103"/>
      <c r="AP160" s="38"/>
      <c r="AQ160" s="102"/>
      <c r="AR160" s="103"/>
      <c r="AS160" s="208">
        <f t="shared" si="86"/>
        <v>0</v>
      </c>
      <c r="AT160" s="105"/>
      <c r="AU160" s="105"/>
      <c r="AV160" s="105"/>
      <c r="AW160" s="105"/>
      <c r="AX160" s="105"/>
      <c r="AY160" s="105"/>
      <c r="AZ160" s="105"/>
      <c r="BA160" s="175"/>
      <c r="BB160" s="107"/>
      <c r="BC160" s="93"/>
      <c r="BD160" s="74"/>
      <c r="BE160" s="38"/>
      <c r="BF160" s="74"/>
      <c r="BG160" s="69"/>
      <c r="BH160" s="75"/>
      <c r="BI160" s="38"/>
      <c r="BJ160" s="75"/>
      <c r="BK160" s="38"/>
      <c r="BL160" s="38"/>
      <c r="BM160" s="38"/>
      <c r="BN160" s="38"/>
    </row>
    <row r="161" spans="1:66" ht="18.75" customHeight="1" x14ac:dyDescent="0.3">
      <c r="A161" s="2">
        <v>15</v>
      </c>
      <c r="B161" s="96">
        <v>48</v>
      </c>
      <c r="C161" s="38" t="s">
        <v>256</v>
      </c>
      <c r="D161" s="38" t="s">
        <v>75</v>
      </c>
      <c r="E161" s="82"/>
      <c r="F161" s="82" t="s">
        <v>258</v>
      </c>
      <c r="G161" s="249" t="s">
        <v>331</v>
      </c>
      <c r="H161" s="250">
        <v>2564</v>
      </c>
      <c r="I161" s="97">
        <v>4781</v>
      </c>
      <c r="J161" s="83">
        <f>+I161+I162</f>
        <v>8877</v>
      </c>
      <c r="K161" s="276">
        <f>+AS161+AS162</f>
        <v>7</v>
      </c>
      <c r="L161" s="100">
        <v>1</v>
      </c>
      <c r="M161" s="101">
        <v>1</v>
      </c>
      <c r="N161" s="101"/>
      <c r="O161" s="61">
        <f>SUM(L161:N161)</f>
        <v>2</v>
      </c>
      <c r="P161" s="38">
        <v>1</v>
      </c>
      <c r="Q161" s="38"/>
      <c r="R161" s="38"/>
      <c r="S161" s="38"/>
      <c r="T161" s="62">
        <f>SUM(P161:S161)</f>
        <v>1</v>
      </c>
      <c r="U161" s="151">
        <f>+O161+O162+T161+T162</f>
        <v>5</v>
      </c>
      <c r="V161" s="87">
        <f>+J161/1250</f>
        <v>7.1016000000000004</v>
      </c>
      <c r="W161" s="88">
        <f>+V161-U161</f>
        <v>2.1016000000000004</v>
      </c>
      <c r="X161" s="101">
        <v>1</v>
      </c>
      <c r="Y161" s="105">
        <v>4</v>
      </c>
      <c r="Z161" s="256">
        <f>+Y161-X161-X162</f>
        <v>3</v>
      </c>
      <c r="AA161" s="104">
        <v>1</v>
      </c>
      <c r="AB161" s="87">
        <f>+J161/8000</f>
        <v>1.1096250000000001</v>
      </c>
      <c r="AC161" s="152">
        <f>+AB161-AA161-AA162-AA159</f>
        <v>0.10962500000000008</v>
      </c>
      <c r="AD161" s="38"/>
      <c r="AE161" s="87">
        <v>1</v>
      </c>
      <c r="AF161" s="152">
        <v>1</v>
      </c>
      <c r="AG161" s="38"/>
      <c r="AH161" s="87">
        <v>1</v>
      </c>
      <c r="AI161" s="152">
        <v>1</v>
      </c>
      <c r="AJ161" s="38"/>
      <c r="AK161" s="102"/>
      <c r="AL161" s="103"/>
      <c r="AM161" s="38"/>
      <c r="AN161" s="102"/>
      <c r="AO161" s="103"/>
      <c r="AP161" s="38"/>
      <c r="AQ161" s="102"/>
      <c r="AR161" s="103"/>
      <c r="AS161" s="208">
        <f>+O161+T161+X161+AA161+AD161+AG161+AJ161+AM161+AP161</f>
        <v>5</v>
      </c>
      <c r="AT161" s="105">
        <v>1</v>
      </c>
      <c r="AU161" s="105">
        <v>1</v>
      </c>
      <c r="AV161" s="105">
        <v>1</v>
      </c>
      <c r="AW161" s="105">
        <v>1</v>
      </c>
      <c r="AX161" s="105">
        <v>1</v>
      </c>
      <c r="AY161" s="105"/>
      <c r="AZ161" s="105"/>
      <c r="BA161" s="175">
        <f>SUM(AT161:AZ161)</f>
        <v>5</v>
      </c>
      <c r="BB161" s="107">
        <f>+AS161+BA161</f>
        <v>10</v>
      </c>
      <c r="BC161" s="93">
        <v>23528</v>
      </c>
      <c r="BD161" s="105">
        <f>+BC161+BC162</f>
        <v>46450</v>
      </c>
      <c r="BE161" s="38">
        <v>8868</v>
      </c>
      <c r="BF161" s="105">
        <f>+BE161+BE162</f>
        <v>16834</v>
      </c>
      <c r="BG161" s="69">
        <v>2770</v>
      </c>
      <c r="BH161" s="105">
        <f>+BG161+BG162</f>
        <v>4731</v>
      </c>
      <c r="BI161" s="38">
        <v>379</v>
      </c>
      <c r="BJ161" s="105">
        <f>+BI161+BI162</f>
        <v>644</v>
      </c>
      <c r="BK161" s="38"/>
      <c r="BL161" s="94">
        <f>+BK161+BK162</f>
        <v>0</v>
      </c>
      <c r="BM161" s="38"/>
      <c r="BN161" s="95">
        <f>+BM161+BM162</f>
        <v>0</v>
      </c>
    </row>
    <row r="162" spans="1:66" ht="18.75" customHeight="1" x14ac:dyDescent="0.3">
      <c r="B162" s="96"/>
      <c r="C162" s="38" t="s">
        <v>257</v>
      </c>
      <c r="D162" s="38" t="s">
        <v>75</v>
      </c>
      <c r="E162" s="38"/>
      <c r="F162" s="38"/>
      <c r="G162" s="250"/>
      <c r="H162" s="250"/>
      <c r="I162" s="97">
        <v>4096</v>
      </c>
      <c r="J162" s="153"/>
      <c r="K162" s="99"/>
      <c r="L162" s="100">
        <v>1</v>
      </c>
      <c r="M162" s="101"/>
      <c r="N162" s="101"/>
      <c r="O162" s="61">
        <f t="shared" si="77"/>
        <v>1</v>
      </c>
      <c r="P162" s="38">
        <v>1</v>
      </c>
      <c r="Q162" s="38"/>
      <c r="R162" s="38"/>
      <c r="S162" s="38"/>
      <c r="T162" s="62">
        <f t="shared" ref="T162:T185" si="91">SUM(P162:S162)</f>
        <v>1</v>
      </c>
      <c r="U162" s="102"/>
      <c r="V162" s="102"/>
      <c r="W162" s="103"/>
      <c r="X162" s="101">
        <v>0</v>
      </c>
      <c r="Y162" s="102"/>
      <c r="Z162" s="103"/>
      <c r="AA162" s="104"/>
      <c r="AB162" s="102"/>
      <c r="AC162" s="103"/>
      <c r="AD162" s="38"/>
      <c r="AE162" s="102"/>
      <c r="AF162" s="103"/>
      <c r="AG162" s="38"/>
      <c r="AH162" s="102"/>
      <c r="AI162" s="103"/>
      <c r="AJ162" s="38"/>
      <c r="AK162" s="102"/>
      <c r="AL162" s="103"/>
      <c r="AM162" s="38"/>
      <c r="AN162" s="102"/>
      <c r="AO162" s="103"/>
      <c r="AP162" s="38"/>
      <c r="AQ162" s="102"/>
      <c r="AR162" s="103"/>
      <c r="AS162" s="208">
        <f t="shared" si="86"/>
        <v>2</v>
      </c>
      <c r="AT162" s="105">
        <v>1</v>
      </c>
      <c r="AU162" s="105"/>
      <c r="AV162" s="105">
        <v>1</v>
      </c>
      <c r="AW162" s="105">
        <v>1</v>
      </c>
      <c r="AX162" s="105">
        <v>1</v>
      </c>
      <c r="AY162" s="105"/>
      <c r="AZ162" s="105"/>
      <c r="BA162" s="175">
        <f>SUM(AT162:AZ162)</f>
        <v>4</v>
      </c>
      <c r="BB162" s="107">
        <f>+AS162+BA162</f>
        <v>6</v>
      </c>
      <c r="BC162" s="93">
        <v>22922</v>
      </c>
      <c r="BD162" s="74"/>
      <c r="BE162" s="38">
        <v>7966</v>
      </c>
      <c r="BF162" s="74"/>
      <c r="BG162" s="69">
        <v>1961</v>
      </c>
      <c r="BH162" s="75"/>
      <c r="BI162" s="38">
        <v>265</v>
      </c>
      <c r="BJ162" s="75"/>
      <c r="BK162" s="38"/>
      <c r="BL162" s="38"/>
      <c r="BM162" s="38"/>
      <c r="BN162" s="38"/>
    </row>
    <row r="163" spans="1:66" ht="18.75" customHeight="1" x14ac:dyDescent="0.3">
      <c r="B163" s="96"/>
      <c r="C163" s="38"/>
      <c r="D163" s="38"/>
      <c r="E163" s="38"/>
      <c r="F163" s="38"/>
      <c r="G163" s="250"/>
      <c r="H163" s="250"/>
      <c r="I163" s="97"/>
      <c r="J163" s="251"/>
      <c r="K163" s="179"/>
      <c r="L163" s="100"/>
      <c r="M163" s="101"/>
      <c r="N163" s="101"/>
      <c r="O163" s="61"/>
      <c r="P163" s="38"/>
      <c r="Q163" s="38"/>
      <c r="R163" s="38"/>
      <c r="S163" s="38"/>
      <c r="T163" s="62"/>
      <c r="U163" s="172"/>
      <c r="V163" s="172"/>
      <c r="W163" s="173"/>
      <c r="X163" s="101"/>
      <c r="Y163" s="172"/>
      <c r="Z163" s="173"/>
      <c r="AA163" s="104"/>
      <c r="AB163" s="172"/>
      <c r="AC163" s="173"/>
      <c r="AD163" s="38"/>
      <c r="AE163" s="172"/>
      <c r="AF163" s="173"/>
      <c r="AG163" s="38"/>
      <c r="AH163" s="172"/>
      <c r="AI163" s="173"/>
      <c r="AJ163" s="38"/>
      <c r="AK163" s="102"/>
      <c r="AL163" s="103"/>
      <c r="AM163" s="38"/>
      <c r="AN163" s="102"/>
      <c r="AO163" s="103"/>
      <c r="AP163" s="38"/>
      <c r="AQ163" s="102"/>
      <c r="AR163" s="103"/>
      <c r="AS163" s="208"/>
      <c r="AT163" s="105"/>
      <c r="AU163" s="105"/>
      <c r="AV163" s="105"/>
      <c r="AW163" s="105"/>
      <c r="AX163" s="105"/>
      <c r="AY163" s="105"/>
      <c r="AZ163" s="105"/>
      <c r="BA163" s="175"/>
      <c r="BB163" s="107"/>
      <c r="BC163" s="93"/>
      <c r="BD163" s="74"/>
      <c r="BE163" s="38"/>
      <c r="BF163" s="74"/>
      <c r="BG163" s="69"/>
      <c r="BH163" s="75"/>
      <c r="BI163" s="38"/>
      <c r="BJ163" s="75"/>
      <c r="BK163" s="38"/>
      <c r="BL163" s="38"/>
      <c r="BM163" s="38"/>
      <c r="BN163" s="38"/>
    </row>
    <row r="164" spans="1:66" ht="18.75" customHeight="1" x14ac:dyDescent="0.3">
      <c r="A164" s="2">
        <v>15</v>
      </c>
      <c r="B164" s="96">
        <v>49</v>
      </c>
      <c r="C164" s="38" t="s">
        <v>255</v>
      </c>
      <c r="D164" s="38" t="s">
        <v>75</v>
      </c>
      <c r="E164" s="38"/>
      <c r="F164" s="38" t="s">
        <v>276</v>
      </c>
      <c r="G164" s="250" t="s">
        <v>332</v>
      </c>
      <c r="H164" s="250">
        <v>2568</v>
      </c>
      <c r="I164" s="97">
        <v>6137</v>
      </c>
      <c r="J164" s="83">
        <f>+I164+I165</f>
        <v>11345</v>
      </c>
      <c r="K164" s="276">
        <f>+AS164+AS165</f>
        <v>9</v>
      </c>
      <c r="L164" s="100">
        <v>1</v>
      </c>
      <c r="M164" s="101"/>
      <c r="N164" s="101"/>
      <c r="O164" s="61">
        <f>SUM(L164:N164)</f>
        <v>1</v>
      </c>
      <c r="P164" s="38">
        <v>2</v>
      </c>
      <c r="Q164" s="38"/>
      <c r="R164" s="38"/>
      <c r="S164" s="38"/>
      <c r="T164" s="62">
        <f>SUM(P164:S164)</f>
        <v>2</v>
      </c>
      <c r="U164" s="151">
        <f>+O164+O165+T164+T165</f>
        <v>6</v>
      </c>
      <c r="V164" s="87">
        <f>+J164/1250</f>
        <v>9.0760000000000005</v>
      </c>
      <c r="W164" s="88">
        <f>+V164-U164</f>
        <v>3.0760000000000005</v>
      </c>
      <c r="X164" s="101">
        <v>1</v>
      </c>
      <c r="Y164" s="87">
        <v>5</v>
      </c>
      <c r="Z164" s="152">
        <f>+Y164-X164-X165</f>
        <v>3</v>
      </c>
      <c r="AA164" s="104"/>
      <c r="AB164" s="87">
        <f>+J164/8000</f>
        <v>1.4181250000000001</v>
      </c>
      <c r="AC164" s="152">
        <f>+AB164-AA164-AA165-AA162</f>
        <v>0.41812500000000008</v>
      </c>
      <c r="AD164" s="38"/>
      <c r="AE164" s="87">
        <v>1</v>
      </c>
      <c r="AF164" s="152">
        <v>1</v>
      </c>
      <c r="AG164" s="38"/>
      <c r="AH164" s="87">
        <v>1</v>
      </c>
      <c r="AI164" s="152">
        <v>1</v>
      </c>
      <c r="AJ164" s="38"/>
      <c r="AK164" s="102"/>
      <c r="AL164" s="103"/>
      <c r="AM164" s="38"/>
      <c r="AN164" s="102"/>
      <c r="AO164" s="103"/>
      <c r="AP164" s="38"/>
      <c r="AQ164" s="102"/>
      <c r="AR164" s="103"/>
      <c r="AS164" s="208">
        <f>+O164+T164+X164+AA164+AD164+AG164+AJ164+AM164+AP164</f>
        <v>4</v>
      </c>
      <c r="AT164" s="105">
        <v>1</v>
      </c>
      <c r="AU164" s="105"/>
      <c r="AV164" s="105">
        <v>1</v>
      </c>
      <c r="AW164" s="105"/>
      <c r="AX164" s="105">
        <v>1</v>
      </c>
      <c r="AY164" s="105"/>
      <c r="AZ164" s="105"/>
      <c r="BA164" s="175">
        <f>SUM(AT164:AZ164)</f>
        <v>3</v>
      </c>
      <c r="BB164" s="107">
        <f>+AS164+BA164</f>
        <v>7</v>
      </c>
      <c r="BC164" s="93">
        <v>14198</v>
      </c>
      <c r="BD164" s="74"/>
      <c r="BE164" s="38">
        <v>7772</v>
      </c>
      <c r="BF164" s="74"/>
      <c r="BG164" s="69">
        <v>2411</v>
      </c>
      <c r="BH164" s="75"/>
      <c r="BI164" s="38">
        <v>99</v>
      </c>
      <c r="BJ164" s="75"/>
      <c r="BK164" s="38"/>
      <c r="BL164" s="38"/>
      <c r="BM164" s="38"/>
      <c r="BN164" s="38"/>
    </row>
    <row r="165" spans="1:66" ht="18.75" customHeight="1" x14ac:dyDescent="0.3">
      <c r="B165" s="96"/>
      <c r="C165" s="38" t="s">
        <v>252</v>
      </c>
      <c r="D165" s="38" t="s">
        <v>75</v>
      </c>
      <c r="E165" s="38"/>
      <c r="F165" s="38"/>
      <c r="G165" s="250"/>
      <c r="H165" s="250"/>
      <c r="I165" s="97">
        <v>5208</v>
      </c>
      <c r="J165" s="153"/>
      <c r="K165" s="99"/>
      <c r="L165" s="100">
        <v>2</v>
      </c>
      <c r="M165" s="101"/>
      <c r="N165" s="101"/>
      <c r="O165" s="61">
        <f>SUM(L165:N165)</f>
        <v>2</v>
      </c>
      <c r="P165" s="38">
        <v>1</v>
      </c>
      <c r="Q165" s="38"/>
      <c r="R165" s="38"/>
      <c r="S165" s="38"/>
      <c r="T165" s="62">
        <f>SUM(P165:S165)</f>
        <v>1</v>
      </c>
      <c r="U165" s="102"/>
      <c r="V165" s="102"/>
      <c r="W165" s="103"/>
      <c r="X165" s="101">
        <v>1</v>
      </c>
      <c r="Y165" s="102"/>
      <c r="Z165" s="103"/>
      <c r="AA165" s="104">
        <v>1</v>
      </c>
      <c r="AB165" s="102"/>
      <c r="AC165" s="103"/>
      <c r="AD165" s="38"/>
      <c r="AE165" s="102"/>
      <c r="AF165" s="103"/>
      <c r="AG165" s="38"/>
      <c r="AH165" s="102"/>
      <c r="AI165" s="103"/>
      <c r="AJ165" s="38"/>
      <c r="AK165" s="102"/>
      <c r="AL165" s="103"/>
      <c r="AM165" s="38"/>
      <c r="AN165" s="102"/>
      <c r="AO165" s="103"/>
      <c r="AP165" s="38"/>
      <c r="AQ165" s="102"/>
      <c r="AR165" s="103"/>
      <c r="AS165" s="208">
        <f>+O165+T165+X165+AA165+AD165+AG165+AJ165+AM165+AP165</f>
        <v>5</v>
      </c>
      <c r="AT165" s="105"/>
      <c r="AU165" s="105">
        <v>1</v>
      </c>
      <c r="AV165" s="105">
        <v>1</v>
      </c>
      <c r="AW165" s="105"/>
      <c r="AX165" s="105">
        <v>1</v>
      </c>
      <c r="AY165" s="105"/>
      <c r="AZ165" s="105"/>
      <c r="BA165" s="175">
        <f>SUM(AT165:AZ165)</f>
        <v>3</v>
      </c>
      <c r="BB165" s="107">
        <f>+AS165+BA165</f>
        <v>8</v>
      </c>
      <c r="BC165" s="93">
        <v>12031</v>
      </c>
      <c r="BD165" s="74"/>
      <c r="BE165" s="38">
        <v>4686</v>
      </c>
      <c r="BF165" s="74"/>
      <c r="BG165" s="69">
        <v>1698</v>
      </c>
      <c r="BH165" s="75"/>
      <c r="BI165" s="38">
        <v>147</v>
      </c>
      <c r="BJ165" s="75"/>
      <c r="BK165" s="38"/>
      <c r="BL165" s="38"/>
      <c r="BM165" s="38"/>
      <c r="BN165" s="38"/>
    </row>
    <row r="166" spans="1:66" ht="18.75" customHeight="1" thickBot="1" x14ac:dyDescent="0.35">
      <c r="B166" s="166"/>
      <c r="C166" s="154" t="s">
        <v>109</v>
      </c>
      <c r="D166" s="154"/>
      <c r="E166" s="154"/>
      <c r="F166" s="154"/>
      <c r="G166" s="302"/>
      <c r="H166" s="302"/>
      <c r="I166" s="155">
        <f>SUM(I157:I165)</f>
        <v>28914</v>
      </c>
      <c r="J166" s="181">
        <f>SUM(J157:J165)</f>
        <v>28914</v>
      </c>
      <c r="K166" s="181">
        <f>SUM(K157:K165)</f>
        <v>23</v>
      </c>
      <c r="L166" s="181">
        <f t="shared" ref="L166:AR166" si="92">SUM(L157:L165)</f>
        <v>7</v>
      </c>
      <c r="M166" s="181">
        <f t="shared" si="92"/>
        <v>2</v>
      </c>
      <c r="N166" s="181">
        <f t="shared" si="92"/>
        <v>0</v>
      </c>
      <c r="O166" s="181">
        <f t="shared" si="92"/>
        <v>9</v>
      </c>
      <c r="P166" s="181">
        <f t="shared" si="92"/>
        <v>7</v>
      </c>
      <c r="Q166" s="181">
        <f t="shared" si="92"/>
        <v>0</v>
      </c>
      <c r="R166" s="181">
        <f t="shared" si="92"/>
        <v>0</v>
      </c>
      <c r="S166" s="181">
        <f t="shared" si="92"/>
        <v>0</v>
      </c>
      <c r="T166" s="181">
        <f t="shared" si="92"/>
        <v>7</v>
      </c>
      <c r="U166" s="181">
        <f>SUM(U157:U165)</f>
        <v>16</v>
      </c>
      <c r="V166" s="181">
        <f t="shared" si="92"/>
        <v>23.1312</v>
      </c>
      <c r="W166" s="181">
        <f t="shared" si="92"/>
        <v>7.1312000000000006</v>
      </c>
      <c r="X166" s="181">
        <f t="shared" si="92"/>
        <v>4</v>
      </c>
      <c r="Y166" s="181">
        <f t="shared" si="92"/>
        <v>12.476800000000001</v>
      </c>
      <c r="Z166" s="181">
        <f t="shared" si="92"/>
        <v>8.4768000000000008</v>
      </c>
      <c r="AA166" s="181">
        <f t="shared" si="92"/>
        <v>3</v>
      </c>
      <c r="AB166" s="181">
        <f t="shared" si="92"/>
        <v>3.5277500000000002</v>
      </c>
      <c r="AC166" s="181">
        <f t="shared" si="92"/>
        <v>0.52775000000000016</v>
      </c>
      <c r="AD166" s="181">
        <f t="shared" si="92"/>
        <v>0</v>
      </c>
      <c r="AE166" s="181">
        <f t="shared" si="92"/>
        <v>3</v>
      </c>
      <c r="AF166" s="181">
        <f t="shared" si="92"/>
        <v>3</v>
      </c>
      <c r="AG166" s="181">
        <f t="shared" si="92"/>
        <v>0</v>
      </c>
      <c r="AH166" s="181">
        <f t="shared" si="92"/>
        <v>3</v>
      </c>
      <c r="AI166" s="181">
        <f t="shared" si="92"/>
        <v>3</v>
      </c>
      <c r="AJ166" s="181">
        <f t="shared" si="92"/>
        <v>0</v>
      </c>
      <c r="AK166" s="181">
        <f t="shared" si="92"/>
        <v>1</v>
      </c>
      <c r="AL166" s="181">
        <f t="shared" si="92"/>
        <v>1</v>
      </c>
      <c r="AM166" s="181">
        <f t="shared" si="92"/>
        <v>0</v>
      </c>
      <c r="AN166" s="181">
        <f t="shared" si="92"/>
        <v>1</v>
      </c>
      <c r="AO166" s="181">
        <f t="shared" si="92"/>
        <v>1</v>
      </c>
      <c r="AP166" s="181">
        <f t="shared" si="92"/>
        <v>0</v>
      </c>
      <c r="AQ166" s="181">
        <f t="shared" si="92"/>
        <v>1</v>
      </c>
      <c r="AR166" s="181">
        <f t="shared" si="92"/>
        <v>1</v>
      </c>
      <c r="AS166" s="208">
        <f>SUM(AS157:AS165)</f>
        <v>23</v>
      </c>
      <c r="AT166" s="155">
        <f>SUM(AT157:AT165)</f>
        <v>4</v>
      </c>
      <c r="AU166" s="155">
        <f t="shared" ref="AU166:BB166" si="93">SUM(AU157:AU165)</f>
        <v>3</v>
      </c>
      <c r="AV166" s="155">
        <f t="shared" si="93"/>
        <v>6</v>
      </c>
      <c r="AW166" s="155">
        <f t="shared" si="93"/>
        <v>2</v>
      </c>
      <c r="AX166" s="155">
        <f t="shared" si="93"/>
        <v>6</v>
      </c>
      <c r="AY166" s="155">
        <f t="shared" si="93"/>
        <v>0</v>
      </c>
      <c r="AZ166" s="155">
        <f t="shared" si="93"/>
        <v>0</v>
      </c>
      <c r="BA166" s="155">
        <f t="shared" si="93"/>
        <v>21</v>
      </c>
      <c r="BB166" s="155">
        <f t="shared" si="93"/>
        <v>44</v>
      </c>
      <c r="BC166" s="182">
        <f t="shared" ref="BC166:BJ166" si="94">SUM(BC157:BC162)</f>
        <v>99334</v>
      </c>
      <c r="BD166" s="182">
        <f t="shared" si="94"/>
        <v>125563</v>
      </c>
      <c r="BE166" s="182">
        <f t="shared" si="94"/>
        <v>36835</v>
      </c>
      <c r="BF166" s="182">
        <f t="shared" si="94"/>
        <v>49293</v>
      </c>
      <c r="BG166" s="182">
        <f t="shared" si="94"/>
        <v>8953</v>
      </c>
      <c r="BH166" s="182">
        <f t="shared" si="94"/>
        <v>13062</v>
      </c>
      <c r="BI166" s="182">
        <f t="shared" si="94"/>
        <v>1200</v>
      </c>
      <c r="BJ166" s="183">
        <f t="shared" si="94"/>
        <v>1446</v>
      </c>
      <c r="BK166" s="183"/>
      <c r="BL166" s="183">
        <f>SUM(BL157:BL162)</f>
        <v>0</v>
      </c>
      <c r="BM166" s="183"/>
      <c r="BN166" s="184">
        <f>SUM(BN157:BN162)</f>
        <v>0</v>
      </c>
    </row>
    <row r="167" spans="1:66" ht="18.75" customHeight="1" x14ac:dyDescent="0.3">
      <c r="A167" s="2">
        <v>16</v>
      </c>
      <c r="B167" s="81">
        <v>50</v>
      </c>
      <c r="C167" s="82" t="s">
        <v>76</v>
      </c>
      <c r="D167" s="82" t="s">
        <v>77</v>
      </c>
      <c r="E167" s="82" t="s">
        <v>259</v>
      </c>
      <c r="F167" s="82" t="s">
        <v>260</v>
      </c>
      <c r="G167" s="249" t="s">
        <v>335</v>
      </c>
      <c r="H167" s="249">
        <v>2565</v>
      </c>
      <c r="I167" s="83">
        <v>629</v>
      </c>
      <c r="J167" s="83">
        <f>+I167+I168+I169+I170</f>
        <v>7958</v>
      </c>
      <c r="K167" s="276">
        <f>+AS167+AS168+AS169+AS170</f>
        <v>13</v>
      </c>
      <c r="L167" s="85"/>
      <c r="M167" s="86"/>
      <c r="N167" s="86"/>
      <c r="O167" s="61">
        <f t="shared" si="77"/>
        <v>0</v>
      </c>
      <c r="P167" s="82"/>
      <c r="Q167" s="82"/>
      <c r="R167" s="82"/>
      <c r="S167" s="82"/>
      <c r="T167" s="62">
        <f t="shared" si="91"/>
        <v>0</v>
      </c>
      <c r="U167" s="151">
        <f>+O167+O168+O169+O170+T167+T168+T169+T170</f>
        <v>8</v>
      </c>
      <c r="V167" s="87">
        <f>+J167/1250</f>
        <v>6.3663999999999996</v>
      </c>
      <c r="W167" s="163">
        <f>+V167-U167</f>
        <v>-1.6336000000000004</v>
      </c>
      <c r="X167" s="86"/>
      <c r="Y167" s="87">
        <f>+J167/2500</f>
        <v>3.1831999999999998</v>
      </c>
      <c r="Z167" s="152">
        <f>+Y167-X167-X168-X169-X170</f>
        <v>0.18319999999999981</v>
      </c>
      <c r="AA167" s="89"/>
      <c r="AB167" s="87">
        <f>+J167/8000</f>
        <v>0.99475000000000002</v>
      </c>
      <c r="AC167" s="185">
        <v>0</v>
      </c>
      <c r="AD167" s="82"/>
      <c r="AE167" s="82">
        <v>1</v>
      </c>
      <c r="AF167" s="152">
        <v>1</v>
      </c>
      <c r="AG167" s="82">
        <v>1</v>
      </c>
      <c r="AH167" s="82">
        <v>1</v>
      </c>
      <c r="AI167" s="152">
        <v>0</v>
      </c>
      <c r="AJ167" s="82"/>
      <c r="AK167" s="82">
        <v>1</v>
      </c>
      <c r="AL167" s="152">
        <f>+AK167-AJ175</f>
        <v>1</v>
      </c>
      <c r="AM167" s="82"/>
      <c r="AN167" s="82">
        <v>1</v>
      </c>
      <c r="AO167" s="152">
        <f>+AN167-AM175</f>
        <v>1</v>
      </c>
      <c r="AP167" s="82"/>
      <c r="AQ167" s="82">
        <v>1</v>
      </c>
      <c r="AR167" s="152">
        <f>+AQ167-AP175</f>
        <v>1</v>
      </c>
      <c r="AS167" s="208">
        <f t="shared" si="86"/>
        <v>1</v>
      </c>
      <c r="AT167" s="90"/>
      <c r="AU167" s="90"/>
      <c r="AV167" s="90"/>
      <c r="AW167" s="90"/>
      <c r="AX167" s="90"/>
      <c r="AY167" s="90"/>
      <c r="AZ167" s="90"/>
      <c r="BA167" s="174">
        <f>SUM(AT167:AZ167)</f>
        <v>0</v>
      </c>
      <c r="BB167" s="92">
        <f>+AS167+BA167</f>
        <v>1</v>
      </c>
      <c r="BC167" s="93">
        <v>27156</v>
      </c>
      <c r="BD167" s="105">
        <f>+BC167+BC172+BC173+BC174</f>
        <v>66387</v>
      </c>
      <c r="BE167" s="38">
        <v>11487</v>
      </c>
      <c r="BF167" s="105">
        <f>+BE167+BE172+BE173+BE174</f>
        <v>24338</v>
      </c>
      <c r="BG167" s="69">
        <v>234</v>
      </c>
      <c r="BH167" s="105">
        <f>+BG167+BG172+BG173+BG174</f>
        <v>4602</v>
      </c>
      <c r="BI167" s="38">
        <v>0</v>
      </c>
      <c r="BJ167" s="105">
        <f>+BI167+BI172+BI173+BI174</f>
        <v>375</v>
      </c>
      <c r="BK167" s="38"/>
      <c r="BL167" s="94">
        <f>+BK167+BK172+BK173+BK174</f>
        <v>0</v>
      </c>
      <c r="BM167" s="38"/>
      <c r="BN167" s="95">
        <f>+BM167+BM172+BM173+BM174</f>
        <v>0</v>
      </c>
    </row>
    <row r="168" spans="1:66" ht="18.75" customHeight="1" x14ac:dyDescent="0.3">
      <c r="B168" s="96"/>
      <c r="C168" s="38" t="s">
        <v>81</v>
      </c>
      <c r="D168" s="38" t="s">
        <v>77</v>
      </c>
      <c r="E168" s="38"/>
      <c r="F168" s="38"/>
      <c r="G168" s="250"/>
      <c r="H168" s="250"/>
      <c r="I168" s="97">
        <v>1469</v>
      </c>
      <c r="J168" s="153"/>
      <c r="K168" s="99"/>
      <c r="L168" s="100">
        <v>2</v>
      </c>
      <c r="M168" s="101">
        <v>1</v>
      </c>
      <c r="N168" s="101"/>
      <c r="O168" s="61">
        <f>SUM(L168:N168)</f>
        <v>3</v>
      </c>
      <c r="P168" s="38">
        <v>0</v>
      </c>
      <c r="Q168" s="38"/>
      <c r="R168" s="38"/>
      <c r="S168" s="38"/>
      <c r="T168" s="62">
        <f>SUM(P168:S168)</f>
        <v>0</v>
      </c>
      <c r="U168" s="102"/>
      <c r="V168" s="102"/>
      <c r="W168" s="103"/>
      <c r="X168" s="101">
        <v>1</v>
      </c>
      <c r="Y168" s="102"/>
      <c r="Z168" s="103"/>
      <c r="AA168" s="104">
        <v>0</v>
      </c>
      <c r="AB168" s="102"/>
      <c r="AC168" s="103"/>
      <c r="AD168" s="38"/>
      <c r="AE168" s="102"/>
      <c r="AF168" s="103"/>
      <c r="AG168" s="38"/>
      <c r="AH168" s="102"/>
      <c r="AI168" s="103"/>
      <c r="AJ168" s="38"/>
      <c r="AK168" s="102"/>
      <c r="AL168" s="103"/>
      <c r="AM168" s="38"/>
      <c r="AN168" s="102"/>
      <c r="AO168" s="103"/>
      <c r="AP168" s="38"/>
      <c r="AQ168" s="102"/>
      <c r="AR168" s="103"/>
      <c r="AS168" s="208">
        <f t="shared" si="86"/>
        <v>4</v>
      </c>
      <c r="AT168" s="105"/>
      <c r="AU168" s="105"/>
      <c r="AV168" s="105"/>
      <c r="AW168" s="105"/>
      <c r="AX168" s="105"/>
      <c r="AY168" s="105"/>
      <c r="AZ168" s="105"/>
      <c r="BA168" s="175">
        <f>SUM(AT168:AZ168)</f>
        <v>0</v>
      </c>
      <c r="BB168" s="107">
        <f>+AS168+BA168</f>
        <v>4</v>
      </c>
      <c r="BC168" s="93">
        <v>6874</v>
      </c>
      <c r="BD168" s="105">
        <f>+BC168+BC169+BC170</f>
        <v>28902</v>
      </c>
      <c r="BE168" s="38">
        <v>2537</v>
      </c>
      <c r="BF168" s="105">
        <f>+BE168+BE169+BE170</f>
        <v>9588</v>
      </c>
      <c r="BG168" s="69">
        <v>390</v>
      </c>
      <c r="BH168" s="105">
        <f>+BG168+BG169+BG170</f>
        <v>2453</v>
      </c>
      <c r="BI168" s="38">
        <v>49</v>
      </c>
      <c r="BJ168" s="105">
        <f>+BI168+BI169+BI170</f>
        <v>285</v>
      </c>
      <c r="BK168" s="38"/>
      <c r="BL168" s="94">
        <f>+BK168+BK169+BK170</f>
        <v>0</v>
      </c>
      <c r="BM168" s="38"/>
      <c r="BN168" s="95">
        <f>+BM168+BM169+BM170</f>
        <v>0</v>
      </c>
    </row>
    <row r="169" spans="1:66" ht="18.75" customHeight="1" x14ac:dyDescent="0.3">
      <c r="B169" s="96"/>
      <c r="C169" s="38" t="s">
        <v>82</v>
      </c>
      <c r="D169" s="38" t="s">
        <v>77</v>
      </c>
      <c r="E169" s="38"/>
      <c r="F169" s="38"/>
      <c r="G169" s="250"/>
      <c r="H169" s="250"/>
      <c r="I169" s="97">
        <v>2445</v>
      </c>
      <c r="J169" s="153"/>
      <c r="K169" s="99"/>
      <c r="L169" s="100"/>
      <c r="M169" s="101">
        <v>1</v>
      </c>
      <c r="N169" s="101"/>
      <c r="O169" s="61">
        <f>SUM(L169:N169)</f>
        <v>1</v>
      </c>
      <c r="P169" s="38">
        <v>1</v>
      </c>
      <c r="Q169" s="38"/>
      <c r="R169" s="38"/>
      <c r="S169" s="38"/>
      <c r="T169" s="62">
        <f>SUM(P169:S169)</f>
        <v>1</v>
      </c>
      <c r="U169" s="102"/>
      <c r="V169" s="102"/>
      <c r="W169" s="103"/>
      <c r="X169" s="101">
        <v>1</v>
      </c>
      <c r="Y169" s="102"/>
      <c r="Z169" s="103"/>
      <c r="AA169" s="104"/>
      <c r="AB169" s="102"/>
      <c r="AC169" s="103"/>
      <c r="AD169" s="38"/>
      <c r="AE169" s="102"/>
      <c r="AF169" s="103"/>
      <c r="AG169" s="38"/>
      <c r="AH169" s="102"/>
      <c r="AI169" s="103"/>
      <c r="AJ169" s="38"/>
      <c r="AK169" s="102"/>
      <c r="AL169" s="103"/>
      <c r="AM169" s="38"/>
      <c r="AN169" s="102"/>
      <c r="AO169" s="103"/>
      <c r="AP169" s="38"/>
      <c r="AQ169" s="102"/>
      <c r="AR169" s="103"/>
      <c r="AS169" s="208">
        <f t="shared" si="86"/>
        <v>3</v>
      </c>
      <c r="AT169" s="105"/>
      <c r="AU169" s="105"/>
      <c r="AV169" s="105"/>
      <c r="AW169" s="105"/>
      <c r="AX169" s="105">
        <v>1</v>
      </c>
      <c r="AY169" s="105"/>
      <c r="AZ169" s="105"/>
      <c r="BA169" s="175">
        <f>SUM(AT169:AZ169)</f>
        <v>1</v>
      </c>
      <c r="BB169" s="107">
        <f>+AS169+BA169</f>
        <v>4</v>
      </c>
      <c r="BC169" s="93">
        <v>6946</v>
      </c>
      <c r="BD169" s="74"/>
      <c r="BE169" s="38">
        <v>2307</v>
      </c>
      <c r="BF169" s="74"/>
      <c r="BG169" s="69">
        <v>749</v>
      </c>
      <c r="BH169" s="75"/>
      <c r="BI169" s="38">
        <v>94</v>
      </c>
      <c r="BJ169" s="75"/>
      <c r="BK169" s="38"/>
      <c r="BL169" s="38"/>
      <c r="BM169" s="38"/>
      <c r="BN169" s="38"/>
    </row>
    <row r="170" spans="1:66" ht="18.75" customHeight="1" x14ac:dyDescent="0.3">
      <c r="B170" s="96"/>
      <c r="C170" s="38" t="s">
        <v>83</v>
      </c>
      <c r="D170" s="38" t="s">
        <v>77</v>
      </c>
      <c r="E170" s="38"/>
      <c r="F170" s="38"/>
      <c r="G170" s="250"/>
      <c r="H170" s="250"/>
      <c r="I170" s="97">
        <v>3415</v>
      </c>
      <c r="J170" s="153"/>
      <c r="K170" s="99"/>
      <c r="L170" s="100">
        <v>1</v>
      </c>
      <c r="M170" s="101"/>
      <c r="N170" s="101"/>
      <c r="O170" s="61">
        <f>SUM(L170:N170)</f>
        <v>1</v>
      </c>
      <c r="P170" s="38">
        <v>2</v>
      </c>
      <c r="Q170" s="38"/>
      <c r="R170" s="38"/>
      <c r="S170" s="38"/>
      <c r="T170" s="62">
        <f>SUM(P170:S170)</f>
        <v>2</v>
      </c>
      <c r="U170" s="102"/>
      <c r="V170" s="102"/>
      <c r="W170" s="103"/>
      <c r="X170" s="101">
        <v>1</v>
      </c>
      <c r="Y170" s="102"/>
      <c r="Z170" s="103"/>
      <c r="AA170" s="104">
        <v>1</v>
      </c>
      <c r="AB170" s="102"/>
      <c r="AC170" s="103"/>
      <c r="AD170" s="38"/>
      <c r="AE170" s="102"/>
      <c r="AF170" s="103"/>
      <c r="AG170" s="38"/>
      <c r="AH170" s="102"/>
      <c r="AI170" s="103"/>
      <c r="AJ170" s="38"/>
      <c r="AK170" s="102"/>
      <c r="AL170" s="103"/>
      <c r="AM170" s="38"/>
      <c r="AN170" s="102"/>
      <c r="AO170" s="103"/>
      <c r="AP170" s="38"/>
      <c r="AQ170" s="102"/>
      <c r="AR170" s="103"/>
      <c r="AS170" s="208">
        <f t="shared" si="86"/>
        <v>5</v>
      </c>
      <c r="AT170" s="105"/>
      <c r="AU170" s="105">
        <v>1</v>
      </c>
      <c r="AV170" s="105">
        <v>1</v>
      </c>
      <c r="AW170" s="105"/>
      <c r="AX170" s="105">
        <v>2</v>
      </c>
      <c r="AY170" s="105"/>
      <c r="AZ170" s="105"/>
      <c r="BA170" s="175">
        <f>SUM(AT170:AZ170)</f>
        <v>4</v>
      </c>
      <c r="BB170" s="107">
        <f>+AS170+BA170</f>
        <v>9</v>
      </c>
      <c r="BC170" s="93">
        <v>15082</v>
      </c>
      <c r="BD170" s="74"/>
      <c r="BE170" s="38">
        <v>4744</v>
      </c>
      <c r="BF170" s="74"/>
      <c r="BG170" s="69">
        <v>1314</v>
      </c>
      <c r="BH170" s="75"/>
      <c r="BI170" s="38">
        <v>142</v>
      </c>
      <c r="BJ170" s="75"/>
      <c r="BK170" s="38"/>
      <c r="BL170" s="38"/>
      <c r="BM170" s="38"/>
      <c r="BN170" s="38"/>
    </row>
    <row r="171" spans="1:66" ht="18.75" customHeight="1" x14ac:dyDescent="0.3">
      <c r="B171" s="96"/>
      <c r="C171" s="38"/>
      <c r="D171" s="38"/>
      <c r="E171" s="38"/>
      <c r="F171" s="38"/>
      <c r="G171" s="250"/>
      <c r="H171" s="250"/>
      <c r="I171" s="97"/>
      <c r="J171" s="153"/>
      <c r="K171" s="99"/>
      <c r="L171" s="100"/>
      <c r="M171" s="101"/>
      <c r="N171" s="101"/>
      <c r="O171" s="61"/>
      <c r="P171" s="38"/>
      <c r="Q171" s="38"/>
      <c r="R171" s="38"/>
      <c r="S171" s="38"/>
      <c r="T171" s="62"/>
      <c r="U171" s="102"/>
      <c r="V171" s="102"/>
      <c r="W171" s="103"/>
      <c r="X171" s="101"/>
      <c r="Y171" s="102"/>
      <c r="Z171" s="103"/>
      <c r="AA171" s="104"/>
      <c r="AB171" s="102"/>
      <c r="AC171" s="103"/>
      <c r="AD171" s="38"/>
      <c r="AE171" s="102"/>
      <c r="AF171" s="103"/>
      <c r="AG171" s="38"/>
      <c r="AH171" s="102"/>
      <c r="AI171" s="103"/>
      <c r="AJ171" s="38"/>
      <c r="AK171" s="102"/>
      <c r="AL171" s="103"/>
      <c r="AM171" s="38"/>
      <c r="AN171" s="102"/>
      <c r="AO171" s="103"/>
      <c r="AP171" s="38"/>
      <c r="AQ171" s="102"/>
      <c r="AR171" s="103"/>
      <c r="AS171" s="208">
        <f t="shared" si="86"/>
        <v>0</v>
      </c>
      <c r="AT171" s="105"/>
      <c r="AU171" s="105"/>
      <c r="AV171" s="105"/>
      <c r="AW171" s="105"/>
      <c r="AX171" s="105"/>
      <c r="AY171" s="105"/>
      <c r="AZ171" s="105"/>
      <c r="BA171" s="175"/>
      <c r="BB171" s="107"/>
      <c r="BC171" s="93"/>
      <c r="BD171" s="74"/>
      <c r="BE171" s="38"/>
      <c r="BF171" s="74"/>
      <c r="BG171" s="69"/>
      <c r="BH171" s="75"/>
      <c r="BI171" s="38"/>
      <c r="BJ171" s="75"/>
      <c r="BK171" s="38"/>
      <c r="BL171" s="38"/>
      <c r="BM171" s="38"/>
      <c r="BN171" s="38"/>
    </row>
    <row r="172" spans="1:66" ht="18.75" customHeight="1" x14ac:dyDescent="0.3">
      <c r="A172" s="2">
        <v>16</v>
      </c>
      <c r="B172" s="96">
        <v>51</v>
      </c>
      <c r="C172" s="38" t="s">
        <v>78</v>
      </c>
      <c r="D172" s="38" t="s">
        <v>77</v>
      </c>
      <c r="E172" s="38"/>
      <c r="F172" s="38" t="s">
        <v>333</v>
      </c>
      <c r="G172" s="250" t="s">
        <v>334</v>
      </c>
      <c r="H172" s="250">
        <v>2561</v>
      </c>
      <c r="I172" s="97">
        <v>5045</v>
      </c>
      <c r="J172" s="83">
        <f>+I172+I173+I174</f>
        <v>12103</v>
      </c>
      <c r="K172" s="276">
        <f>+AS172+AS173+AS174</f>
        <v>14</v>
      </c>
      <c r="L172" s="100">
        <v>1</v>
      </c>
      <c r="M172" s="101"/>
      <c r="N172" s="101"/>
      <c r="O172" s="61">
        <f t="shared" si="77"/>
        <v>1</v>
      </c>
      <c r="P172" s="38">
        <v>1</v>
      </c>
      <c r="Q172" s="38">
        <v>1</v>
      </c>
      <c r="R172" s="38"/>
      <c r="S172" s="38"/>
      <c r="T172" s="62">
        <f t="shared" si="91"/>
        <v>2</v>
      </c>
      <c r="U172" s="151">
        <f>+O172+O173+O174+T172+T173+T174</f>
        <v>9</v>
      </c>
      <c r="V172" s="87">
        <f>+J172/1250</f>
        <v>9.6823999999999995</v>
      </c>
      <c r="W172" s="88">
        <f>+V172-U172</f>
        <v>0.68239999999999945</v>
      </c>
      <c r="X172" s="101">
        <v>1</v>
      </c>
      <c r="Y172" s="257">
        <f>+J172/2500</f>
        <v>4.8411999999999997</v>
      </c>
      <c r="Z172" s="259">
        <f>+Y172-X172-X173-X174</f>
        <v>2.8411999999999997</v>
      </c>
      <c r="AA172" s="104">
        <v>1</v>
      </c>
      <c r="AB172" s="257">
        <f>+J172/8000</f>
        <v>1.512875</v>
      </c>
      <c r="AC172" s="259">
        <f>+AB172-AA172-AA173</f>
        <v>-0.48712500000000003</v>
      </c>
      <c r="AD172" s="38">
        <v>1</v>
      </c>
      <c r="AE172" s="105">
        <v>1</v>
      </c>
      <c r="AF172" s="256">
        <v>0</v>
      </c>
      <c r="AG172" s="38"/>
      <c r="AH172" s="105">
        <v>1</v>
      </c>
      <c r="AI172" s="256">
        <v>1</v>
      </c>
      <c r="AJ172" s="38"/>
      <c r="AK172" s="102"/>
      <c r="AL172" s="103"/>
      <c r="AM172" s="38"/>
      <c r="AN172" s="102"/>
      <c r="AO172" s="103"/>
      <c r="AP172" s="38"/>
      <c r="AQ172" s="102"/>
      <c r="AR172" s="103"/>
      <c r="AS172" s="208">
        <f t="shared" si="86"/>
        <v>6</v>
      </c>
      <c r="AT172" s="105"/>
      <c r="AU172" s="105">
        <v>1</v>
      </c>
      <c r="AV172" s="105">
        <v>2</v>
      </c>
      <c r="AW172" s="105"/>
      <c r="AX172" s="105"/>
      <c r="AY172" s="105"/>
      <c r="AZ172" s="105"/>
      <c r="BA172" s="175">
        <f>SUM(AT172:AZ172)</f>
        <v>3</v>
      </c>
      <c r="BB172" s="107">
        <f>+AS172+BA172</f>
        <v>9</v>
      </c>
      <c r="BC172" s="93">
        <v>13175</v>
      </c>
      <c r="BD172" s="74"/>
      <c r="BE172" s="38">
        <v>3858</v>
      </c>
      <c r="BF172" s="74"/>
      <c r="BG172" s="69">
        <v>1530</v>
      </c>
      <c r="BH172" s="75"/>
      <c r="BI172" s="38">
        <v>137</v>
      </c>
      <c r="BJ172" s="75"/>
      <c r="BK172" s="38"/>
      <c r="BL172" s="38"/>
      <c r="BM172" s="38"/>
      <c r="BN172" s="38"/>
    </row>
    <row r="173" spans="1:66" ht="18.75" customHeight="1" x14ac:dyDescent="0.3">
      <c r="B173" s="96"/>
      <c r="C173" s="38" t="s">
        <v>79</v>
      </c>
      <c r="D173" s="38" t="s">
        <v>77</v>
      </c>
      <c r="E173" s="38"/>
      <c r="F173" s="38"/>
      <c r="G173" s="250"/>
      <c r="H173" s="250"/>
      <c r="I173" s="97">
        <v>3183</v>
      </c>
      <c r="J173" s="153"/>
      <c r="K173" s="99"/>
      <c r="L173" s="100">
        <v>1</v>
      </c>
      <c r="M173" s="101"/>
      <c r="N173" s="101"/>
      <c r="O173" s="61">
        <f t="shared" si="77"/>
        <v>1</v>
      </c>
      <c r="P173" s="38">
        <v>1</v>
      </c>
      <c r="Q173" s="38"/>
      <c r="R173" s="38"/>
      <c r="S173" s="38"/>
      <c r="T173" s="62">
        <f t="shared" si="91"/>
        <v>1</v>
      </c>
      <c r="U173" s="102"/>
      <c r="V173" s="102"/>
      <c r="W173" s="103"/>
      <c r="X173" s="101">
        <v>1</v>
      </c>
      <c r="Y173" s="102"/>
      <c r="Z173" s="103"/>
      <c r="AA173" s="104">
        <v>1</v>
      </c>
      <c r="AB173" s="102"/>
      <c r="AC173" s="103"/>
      <c r="AD173" s="38"/>
      <c r="AE173" s="102"/>
      <c r="AF173" s="103"/>
      <c r="AG173" s="38"/>
      <c r="AH173" s="102"/>
      <c r="AI173" s="103"/>
      <c r="AJ173" s="38"/>
      <c r="AK173" s="102"/>
      <c r="AL173" s="103"/>
      <c r="AM173" s="38"/>
      <c r="AN173" s="102"/>
      <c r="AO173" s="103"/>
      <c r="AP173" s="38"/>
      <c r="AQ173" s="102"/>
      <c r="AR173" s="103"/>
      <c r="AS173" s="208">
        <f t="shared" si="86"/>
        <v>4</v>
      </c>
      <c r="AT173" s="105"/>
      <c r="AU173" s="105">
        <v>1</v>
      </c>
      <c r="AV173" s="105"/>
      <c r="AW173" s="105"/>
      <c r="AX173" s="105">
        <v>1</v>
      </c>
      <c r="AY173" s="105"/>
      <c r="AZ173" s="105"/>
      <c r="BA173" s="175">
        <f>SUM(AT173:AZ173)</f>
        <v>2</v>
      </c>
      <c r="BB173" s="107">
        <f>+AS173+BA173</f>
        <v>6</v>
      </c>
      <c r="BC173" s="93">
        <v>13142</v>
      </c>
      <c r="BD173" s="74"/>
      <c r="BE173" s="38">
        <v>2972</v>
      </c>
      <c r="BF173" s="74"/>
      <c r="BG173" s="69">
        <v>1101</v>
      </c>
      <c r="BH173" s="75"/>
      <c r="BI173" s="38">
        <v>93</v>
      </c>
      <c r="BJ173" s="75"/>
      <c r="BK173" s="38"/>
      <c r="BL173" s="38"/>
      <c r="BM173" s="38"/>
      <c r="BN173" s="38"/>
    </row>
    <row r="174" spans="1:66" ht="18.75" customHeight="1" x14ac:dyDescent="0.3">
      <c r="B174" s="96"/>
      <c r="C174" s="38" t="s">
        <v>80</v>
      </c>
      <c r="D174" s="38" t="s">
        <v>77</v>
      </c>
      <c r="E174" s="38"/>
      <c r="F174" s="38"/>
      <c r="G174" s="250"/>
      <c r="H174" s="250"/>
      <c r="I174" s="97">
        <v>3875</v>
      </c>
      <c r="J174" s="153"/>
      <c r="K174" s="99"/>
      <c r="L174" s="100">
        <v>2</v>
      </c>
      <c r="M174" s="101">
        <v>1</v>
      </c>
      <c r="N174" s="101"/>
      <c r="O174" s="61">
        <f t="shared" si="77"/>
        <v>3</v>
      </c>
      <c r="P174" s="38">
        <v>1</v>
      </c>
      <c r="Q174" s="38"/>
      <c r="R174" s="38"/>
      <c r="S174" s="38"/>
      <c r="T174" s="62">
        <f t="shared" si="91"/>
        <v>1</v>
      </c>
      <c r="U174" s="102"/>
      <c r="V174" s="102"/>
      <c r="W174" s="103"/>
      <c r="X174" s="101"/>
      <c r="Y174" s="102"/>
      <c r="Z174" s="103"/>
      <c r="AA174" s="104"/>
      <c r="AB174" s="102"/>
      <c r="AC174" s="103"/>
      <c r="AD174" s="38"/>
      <c r="AE174" s="102"/>
      <c r="AF174" s="103"/>
      <c r="AG174" s="38"/>
      <c r="AH174" s="102"/>
      <c r="AI174" s="103"/>
      <c r="AJ174" s="38"/>
      <c r="AK174" s="102"/>
      <c r="AL174" s="103"/>
      <c r="AM174" s="38"/>
      <c r="AN174" s="102"/>
      <c r="AO174" s="103"/>
      <c r="AP174" s="38"/>
      <c r="AQ174" s="102"/>
      <c r="AR174" s="103"/>
      <c r="AS174" s="208">
        <f t="shared" si="86"/>
        <v>4</v>
      </c>
      <c r="AT174" s="105"/>
      <c r="AU174" s="105"/>
      <c r="AV174" s="105">
        <v>1</v>
      </c>
      <c r="AW174" s="105"/>
      <c r="AX174" s="105">
        <v>1</v>
      </c>
      <c r="AY174" s="105"/>
      <c r="AZ174" s="105"/>
      <c r="BA174" s="175">
        <f>SUM(AT174:AZ174)</f>
        <v>2</v>
      </c>
      <c r="BB174" s="107">
        <f>+AS174+BA174</f>
        <v>6</v>
      </c>
      <c r="BC174" s="93">
        <v>12914</v>
      </c>
      <c r="BD174" s="74"/>
      <c r="BE174" s="38">
        <v>6021</v>
      </c>
      <c r="BF174" s="74"/>
      <c r="BG174" s="69">
        <v>1737</v>
      </c>
      <c r="BH174" s="75"/>
      <c r="BI174" s="38">
        <v>145</v>
      </c>
      <c r="BJ174" s="75"/>
      <c r="BK174" s="38"/>
      <c r="BL174" s="38"/>
      <c r="BM174" s="38"/>
      <c r="BN174" s="38"/>
    </row>
    <row r="175" spans="1:66" ht="18.75" customHeight="1" thickBot="1" x14ac:dyDescent="0.35">
      <c r="B175" s="166"/>
      <c r="C175" s="154" t="s">
        <v>110</v>
      </c>
      <c r="D175" s="154"/>
      <c r="E175" s="154"/>
      <c r="F175" s="154"/>
      <c r="G175" s="302"/>
      <c r="H175" s="302"/>
      <c r="I175" s="155">
        <f t="shared" ref="I175:AR175" si="95">SUM(I167:I174)</f>
        <v>20061</v>
      </c>
      <c r="J175" s="156">
        <f t="shared" si="95"/>
        <v>20061</v>
      </c>
      <c r="K175" s="156">
        <f t="shared" si="95"/>
        <v>27</v>
      </c>
      <c r="L175" s="156">
        <f t="shared" si="95"/>
        <v>7</v>
      </c>
      <c r="M175" s="156">
        <f t="shared" si="95"/>
        <v>3</v>
      </c>
      <c r="N175" s="156">
        <f t="shared" si="95"/>
        <v>0</v>
      </c>
      <c r="O175" s="156">
        <f t="shared" si="95"/>
        <v>10</v>
      </c>
      <c r="P175" s="156">
        <f t="shared" si="95"/>
        <v>6</v>
      </c>
      <c r="Q175" s="156">
        <f t="shared" si="95"/>
        <v>1</v>
      </c>
      <c r="R175" s="156">
        <f t="shared" si="95"/>
        <v>0</v>
      </c>
      <c r="S175" s="156">
        <f t="shared" si="95"/>
        <v>0</v>
      </c>
      <c r="T175" s="156">
        <f t="shared" si="95"/>
        <v>7</v>
      </c>
      <c r="U175" s="156">
        <f>SUM(U167:U174)</f>
        <v>17</v>
      </c>
      <c r="V175" s="156">
        <f t="shared" si="95"/>
        <v>16.0488</v>
      </c>
      <c r="W175" s="285">
        <f t="shared" si="95"/>
        <v>-0.95120000000000093</v>
      </c>
      <c r="X175" s="156">
        <f t="shared" si="95"/>
        <v>5</v>
      </c>
      <c r="Y175" s="156">
        <f t="shared" si="95"/>
        <v>8.0244</v>
      </c>
      <c r="Z175" s="156">
        <f t="shared" si="95"/>
        <v>3.0243999999999995</v>
      </c>
      <c r="AA175" s="156">
        <f t="shared" si="95"/>
        <v>3</v>
      </c>
      <c r="AB175" s="156">
        <f t="shared" si="95"/>
        <v>2.507625</v>
      </c>
      <c r="AC175" s="156">
        <f t="shared" si="95"/>
        <v>-0.48712500000000003</v>
      </c>
      <c r="AD175" s="156">
        <f t="shared" si="95"/>
        <v>1</v>
      </c>
      <c r="AE175" s="156">
        <f t="shared" si="95"/>
        <v>2</v>
      </c>
      <c r="AF175" s="156">
        <f t="shared" si="95"/>
        <v>1</v>
      </c>
      <c r="AG175" s="156">
        <f t="shared" si="95"/>
        <v>1</v>
      </c>
      <c r="AH175" s="156">
        <f t="shared" si="95"/>
        <v>2</v>
      </c>
      <c r="AI175" s="156">
        <f t="shared" si="95"/>
        <v>1</v>
      </c>
      <c r="AJ175" s="156">
        <f t="shared" si="95"/>
        <v>0</v>
      </c>
      <c r="AK175" s="156">
        <f t="shared" si="95"/>
        <v>1</v>
      </c>
      <c r="AL175" s="156">
        <f t="shared" si="95"/>
        <v>1</v>
      </c>
      <c r="AM175" s="156">
        <f t="shared" si="95"/>
        <v>0</v>
      </c>
      <c r="AN175" s="156">
        <f t="shared" si="95"/>
        <v>1</v>
      </c>
      <c r="AO175" s="156">
        <f t="shared" si="95"/>
        <v>1</v>
      </c>
      <c r="AP175" s="156">
        <f t="shared" si="95"/>
        <v>0</v>
      </c>
      <c r="AQ175" s="156">
        <f t="shared" si="95"/>
        <v>1</v>
      </c>
      <c r="AR175" s="156">
        <f t="shared" si="95"/>
        <v>1</v>
      </c>
      <c r="AS175" s="208">
        <f t="shared" si="86"/>
        <v>27</v>
      </c>
      <c r="AT175" s="155">
        <f>SUM(AT167:AT174)</f>
        <v>0</v>
      </c>
      <c r="AU175" s="155">
        <f t="shared" ref="AU175:BB175" si="96">SUM(AU167:AU174)</f>
        <v>3</v>
      </c>
      <c r="AV175" s="155">
        <f t="shared" si="96"/>
        <v>4</v>
      </c>
      <c r="AW175" s="155">
        <f t="shared" si="96"/>
        <v>0</v>
      </c>
      <c r="AX175" s="155">
        <f t="shared" si="96"/>
        <v>5</v>
      </c>
      <c r="AY175" s="155">
        <f t="shared" si="96"/>
        <v>0</v>
      </c>
      <c r="AZ175" s="155">
        <f t="shared" si="96"/>
        <v>0</v>
      </c>
      <c r="BA175" s="155">
        <f t="shared" si="96"/>
        <v>12</v>
      </c>
      <c r="BB175" s="155">
        <f t="shared" si="96"/>
        <v>39</v>
      </c>
      <c r="BC175" s="186">
        <f t="shared" ref="BC175:BJ175" si="97">SUM(BC167:BC174)</f>
        <v>95289</v>
      </c>
      <c r="BD175" s="186">
        <f t="shared" si="97"/>
        <v>95289</v>
      </c>
      <c r="BE175" s="186">
        <f t="shared" si="97"/>
        <v>33926</v>
      </c>
      <c r="BF175" s="186">
        <f t="shared" si="97"/>
        <v>33926</v>
      </c>
      <c r="BG175" s="186">
        <f t="shared" si="97"/>
        <v>7055</v>
      </c>
      <c r="BH175" s="186">
        <f t="shared" si="97"/>
        <v>7055</v>
      </c>
      <c r="BI175" s="186">
        <f t="shared" si="97"/>
        <v>660</v>
      </c>
      <c r="BJ175" s="186">
        <f t="shared" si="97"/>
        <v>660</v>
      </c>
      <c r="BK175" s="184"/>
      <c r="BL175" s="184">
        <f>SUM(BL167:BL174)</f>
        <v>0</v>
      </c>
      <c r="BM175" s="184"/>
      <c r="BN175" s="184">
        <f>SUM(BN167:BN174)</f>
        <v>0</v>
      </c>
    </row>
    <row r="176" spans="1:66" ht="18.75" customHeight="1" x14ac:dyDescent="0.3">
      <c r="A176" s="2">
        <v>17</v>
      </c>
      <c r="B176" s="81">
        <v>52</v>
      </c>
      <c r="C176" s="82" t="s">
        <v>84</v>
      </c>
      <c r="D176" s="82" t="s">
        <v>85</v>
      </c>
      <c r="E176" s="82" t="s">
        <v>261</v>
      </c>
      <c r="F176" s="82" t="s">
        <v>262</v>
      </c>
      <c r="G176" s="249" t="s">
        <v>336</v>
      </c>
      <c r="H176" s="249">
        <v>2563</v>
      </c>
      <c r="I176" s="83">
        <v>4596</v>
      </c>
      <c r="J176" s="83">
        <f>+I176+I177+I178</f>
        <v>10580</v>
      </c>
      <c r="K176" s="276">
        <f>+AS176+AS177+AS178</f>
        <v>8</v>
      </c>
      <c r="L176" s="85"/>
      <c r="M176" s="86"/>
      <c r="N176" s="86"/>
      <c r="O176" s="61">
        <f t="shared" si="77"/>
        <v>0</v>
      </c>
      <c r="P176" s="82"/>
      <c r="Q176" s="82"/>
      <c r="R176" s="82"/>
      <c r="S176" s="82"/>
      <c r="T176" s="62">
        <f t="shared" si="91"/>
        <v>0</v>
      </c>
      <c r="U176" s="151">
        <f>+O176+O177+O178+T176+T177+T178</f>
        <v>5</v>
      </c>
      <c r="V176" s="87">
        <f>+J176/1250</f>
        <v>8.4640000000000004</v>
      </c>
      <c r="W176" s="88">
        <f>+V176-U176</f>
        <v>3.4640000000000004</v>
      </c>
      <c r="X176" s="86"/>
      <c r="Y176" s="87">
        <f>+J176/2500</f>
        <v>4.2320000000000002</v>
      </c>
      <c r="Z176" s="152">
        <f>+Y176-X176-X177-X178</f>
        <v>3.2320000000000002</v>
      </c>
      <c r="AA176" s="89"/>
      <c r="AB176" s="87">
        <f>+J176/8000</f>
        <v>1.3225</v>
      </c>
      <c r="AC176" s="88">
        <f>+AB176-AA176-AA177-AA178</f>
        <v>0.32250000000000001</v>
      </c>
      <c r="AD176" s="82"/>
      <c r="AE176" s="82">
        <v>1</v>
      </c>
      <c r="AF176" s="152">
        <v>1</v>
      </c>
      <c r="AG176" s="82">
        <v>1</v>
      </c>
      <c r="AH176" s="82">
        <v>1</v>
      </c>
      <c r="AI176" s="152">
        <f>+AH176-AG186</f>
        <v>0</v>
      </c>
      <c r="AJ176" s="82"/>
      <c r="AK176" s="82">
        <v>1</v>
      </c>
      <c r="AL176" s="152">
        <f>+AK176-AJ186</f>
        <v>1</v>
      </c>
      <c r="AM176" s="82"/>
      <c r="AN176" s="82">
        <v>1</v>
      </c>
      <c r="AO176" s="152">
        <f>+AN176-AM186</f>
        <v>1</v>
      </c>
      <c r="AP176" s="82"/>
      <c r="AQ176" s="82">
        <v>1</v>
      </c>
      <c r="AR176" s="152">
        <f>+AQ176-AP186</f>
        <v>1</v>
      </c>
      <c r="AS176" s="208">
        <f t="shared" si="86"/>
        <v>1</v>
      </c>
      <c r="AT176" s="90"/>
      <c r="AU176" s="90"/>
      <c r="AV176" s="90"/>
      <c r="AW176" s="90"/>
      <c r="AX176" s="90"/>
      <c r="AY176" s="90"/>
      <c r="AZ176" s="90"/>
      <c r="BA176" s="174">
        <f>SUM(AT176:AZ176)</f>
        <v>0</v>
      </c>
      <c r="BB176" s="92">
        <f>+AS176+BA176</f>
        <v>1</v>
      </c>
      <c r="BC176" s="93">
        <v>64477</v>
      </c>
      <c r="BD176" s="105">
        <f>+BC176+BC177+BC178</f>
        <v>84583</v>
      </c>
      <c r="BE176" s="38">
        <v>23831</v>
      </c>
      <c r="BF176" s="105">
        <f>+BE176+BE177+BE178</f>
        <v>30945</v>
      </c>
      <c r="BG176" s="69">
        <v>2737</v>
      </c>
      <c r="BH176" s="105">
        <f>+BG176+BG177+BG178</f>
        <v>5875</v>
      </c>
      <c r="BI176" s="38">
        <v>347</v>
      </c>
      <c r="BJ176" s="105">
        <f>+BI176+BI177+BI178</f>
        <v>535</v>
      </c>
      <c r="BK176" s="38"/>
      <c r="BL176" s="94">
        <f>+BK176+BK177+BK178</f>
        <v>0</v>
      </c>
      <c r="BM176" s="38"/>
      <c r="BN176" s="95">
        <f>+BM176+BM177+BM178</f>
        <v>0</v>
      </c>
    </row>
    <row r="177" spans="1:66" ht="18.75" customHeight="1" x14ac:dyDescent="0.3">
      <c r="B177" s="96"/>
      <c r="C177" s="38" t="s">
        <v>86</v>
      </c>
      <c r="D177" s="38" t="s">
        <v>85</v>
      </c>
      <c r="E177" s="250" t="s">
        <v>338</v>
      </c>
      <c r="F177" s="38"/>
      <c r="G177" s="250"/>
      <c r="H177" s="250"/>
      <c r="I177" s="97">
        <v>2008</v>
      </c>
      <c r="J177" s="153"/>
      <c r="K177" s="99"/>
      <c r="L177" s="100">
        <v>1</v>
      </c>
      <c r="M177" s="101"/>
      <c r="N177" s="101"/>
      <c r="O177" s="61">
        <f t="shared" si="77"/>
        <v>1</v>
      </c>
      <c r="P177" s="38">
        <v>1</v>
      </c>
      <c r="Q177" s="38"/>
      <c r="R177" s="38"/>
      <c r="S177" s="38"/>
      <c r="T177" s="62">
        <f t="shared" si="91"/>
        <v>1</v>
      </c>
      <c r="U177" s="102"/>
      <c r="V177" s="102"/>
      <c r="W177" s="103"/>
      <c r="X177" s="101">
        <v>0</v>
      </c>
      <c r="Y177" s="102"/>
      <c r="Z177" s="103"/>
      <c r="AA177" s="104"/>
      <c r="AB177" s="102"/>
      <c r="AC177" s="103"/>
      <c r="AD177" s="38"/>
      <c r="AE177" s="102"/>
      <c r="AF177" s="103"/>
      <c r="AG177" s="38"/>
      <c r="AH177" s="102"/>
      <c r="AI177" s="103"/>
      <c r="AJ177" s="38"/>
      <c r="AK177" s="102"/>
      <c r="AL177" s="103"/>
      <c r="AM177" s="38"/>
      <c r="AN177" s="102"/>
      <c r="AO177" s="103"/>
      <c r="AP177" s="38"/>
      <c r="AQ177" s="102"/>
      <c r="AR177" s="103"/>
      <c r="AS177" s="208">
        <f t="shared" si="86"/>
        <v>2</v>
      </c>
      <c r="AT177" s="105"/>
      <c r="AU177" s="105"/>
      <c r="AV177" s="105"/>
      <c r="AW177" s="105"/>
      <c r="AX177" s="105"/>
      <c r="AY177" s="105">
        <v>1</v>
      </c>
      <c r="AZ177" s="105"/>
      <c r="BA177" s="175">
        <f>SUM(AT177:AZ177)</f>
        <v>1</v>
      </c>
      <c r="BB177" s="107">
        <f>+AS177+BA177</f>
        <v>3</v>
      </c>
      <c r="BC177" s="93">
        <v>6123</v>
      </c>
      <c r="BD177" s="74"/>
      <c r="BE177" s="38">
        <v>2723</v>
      </c>
      <c r="BF177" s="74"/>
      <c r="BG177" s="69">
        <v>795</v>
      </c>
      <c r="BH177" s="75"/>
      <c r="BI177" s="38">
        <v>39</v>
      </c>
      <c r="BJ177" s="75"/>
      <c r="BK177" s="38"/>
      <c r="BL177" s="38"/>
      <c r="BM177" s="38"/>
      <c r="BN177" s="38"/>
    </row>
    <row r="178" spans="1:66" ht="18.75" customHeight="1" x14ac:dyDescent="0.3">
      <c r="B178" s="96"/>
      <c r="C178" s="38" t="s">
        <v>87</v>
      </c>
      <c r="D178" s="38" t="s">
        <v>85</v>
      </c>
      <c r="E178" s="38"/>
      <c r="F178" s="38"/>
      <c r="G178" s="250"/>
      <c r="H178" s="250"/>
      <c r="I178" s="97">
        <v>3976</v>
      </c>
      <c r="J178" s="153"/>
      <c r="K178" s="99"/>
      <c r="L178" s="100">
        <v>2</v>
      </c>
      <c r="M178" s="101"/>
      <c r="N178" s="101"/>
      <c r="O178" s="61">
        <f t="shared" si="77"/>
        <v>2</v>
      </c>
      <c r="P178" s="38">
        <v>1</v>
      </c>
      <c r="Q178" s="38"/>
      <c r="R178" s="38"/>
      <c r="S178" s="38"/>
      <c r="T178" s="62">
        <f t="shared" si="91"/>
        <v>1</v>
      </c>
      <c r="U178" s="102"/>
      <c r="V178" s="102"/>
      <c r="W178" s="103"/>
      <c r="X178" s="101">
        <v>1</v>
      </c>
      <c r="Y178" s="102"/>
      <c r="Z178" s="103"/>
      <c r="AA178" s="104">
        <v>1</v>
      </c>
      <c r="AB178" s="102"/>
      <c r="AC178" s="103"/>
      <c r="AD178" s="38"/>
      <c r="AE178" s="102"/>
      <c r="AF178" s="103"/>
      <c r="AG178" s="38"/>
      <c r="AH178" s="102"/>
      <c r="AI178" s="103"/>
      <c r="AJ178" s="38"/>
      <c r="AK178" s="102"/>
      <c r="AL178" s="103"/>
      <c r="AM178" s="38"/>
      <c r="AN178" s="102"/>
      <c r="AO178" s="103"/>
      <c r="AP178" s="38"/>
      <c r="AQ178" s="102"/>
      <c r="AR178" s="103"/>
      <c r="AS178" s="208">
        <f t="shared" si="86"/>
        <v>5</v>
      </c>
      <c r="AT178" s="105"/>
      <c r="AU178" s="105"/>
      <c r="AV178" s="105">
        <v>2</v>
      </c>
      <c r="AW178" s="105">
        <v>1</v>
      </c>
      <c r="AX178" s="105"/>
      <c r="AY178" s="105">
        <v>1</v>
      </c>
      <c r="AZ178" s="105"/>
      <c r="BA178" s="175">
        <f>SUM(AT178:AZ178)</f>
        <v>4</v>
      </c>
      <c r="BB178" s="107">
        <f>+AS178+BA178</f>
        <v>9</v>
      </c>
      <c r="BC178" s="93">
        <v>13983</v>
      </c>
      <c r="BD178" s="74"/>
      <c r="BE178" s="38">
        <v>4391</v>
      </c>
      <c r="BF178" s="74"/>
      <c r="BG178" s="69">
        <v>2343</v>
      </c>
      <c r="BH178" s="75"/>
      <c r="BI178" s="38">
        <v>149</v>
      </c>
      <c r="BJ178" s="75"/>
      <c r="BK178" s="38"/>
      <c r="BL178" s="38"/>
      <c r="BM178" s="38"/>
      <c r="BN178" s="38"/>
    </row>
    <row r="179" spans="1:66" ht="18.75" customHeight="1" x14ac:dyDescent="0.3">
      <c r="B179" s="96"/>
      <c r="C179" s="38"/>
      <c r="D179" s="38"/>
      <c r="E179" s="38"/>
      <c r="F179" s="38"/>
      <c r="G179" s="250"/>
      <c r="H179" s="250"/>
      <c r="I179" s="97"/>
      <c r="J179" s="153"/>
      <c r="K179" s="99"/>
      <c r="L179" s="100"/>
      <c r="M179" s="101"/>
      <c r="N179" s="101"/>
      <c r="O179" s="61"/>
      <c r="P179" s="38"/>
      <c r="Q179" s="38"/>
      <c r="R179" s="38"/>
      <c r="S179" s="38"/>
      <c r="T179" s="62"/>
      <c r="U179" s="102"/>
      <c r="V179" s="102"/>
      <c r="W179" s="103"/>
      <c r="X179" s="101"/>
      <c r="Y179" s="102"/>
      <c r="Z179" s="103"/>
      <c r="AA179" s="104"/>
      <c r="AB179" s="102"/>
      <c r="AC179" s="103"/>
      <c r="AD179" s="38"/>
      <c r="AE179" s="102"/>
      <c r="AF179" s="103"/>
      <c r="AG179" s="38"/>
      <c r="AH179" s="102"/>
      <c r="AI179" s="103"/>
      <c r="AJ179" s="38"/>
      <c r="AK179" s="102"/>
      <c r="AL179" s="103"/>
      <c r="AM179" s="38"/>
      <c r="AN179" s="102"/>
      <c r="AO179" s="103"/>
      <c r="AP179" s="38"/>
      <c r="AQ179" s="102"/>
      <c r="AR179" s="103"/>
      <c r="AS179" s="208">
        <f t="shared" si="86"/>
        <v>0</v>
      </c>
      <c r="AT179" s="105"/>
      <c r="AU179" s="105"/>
      <c r="AV179" s="105"/>
      <c r="AW179" s="105"/>
      <c r="AX179" s="105"/>
      <c r="AY179" s="105"/>
      <c r="AZ179" s="105"/>
      <c r="BA179" s="175"/>
      <c r="BB179" s="107"/>
      <c r="BC179" s="93"/>
      <c r="BD179" s="74"/>
      <c r="BE179" s="38"/>
      <c r="BF179" s="74"/>
      <c r="BG179" s="69"/>
      <c r="BH179" s="75"/>
      <c r="BI179" s="38"/>
      <c r="BJ179" s="75"/>
      <c r="BK179" s="38"/>
      <c r="BL179" s="38"/>
      <c r="BM179" s="38"/>
      <c r="BN179" s="38"/>
    </row>
    <row r="180" spans="1:66" ht="18.75" customHeight="1" x14ac:dyDescent="0.3">
      <c r="A180" s="2">
        <v>17</v>
      </c>
      <c r="B180" s="96">
        <v>53</v>
      </c>
      <c r="C180" s="38" t="s">
        <v>88</v>
      </c>
      <c r="D180" s="38" t="s">
        <v>85</v>
      </c>
      <c r="E180" s="38"/>
      <c r="F180" s="38" t="s">
        <v>263</v>
      </c>
      <c r="G180" s="250" t="s">
        <v>337</v>
      </c>
      <c r="H180" s="250">
        <v>2567</v>
      </c>
      <c r="I180" s="97">
        <v>5524</v>
      </c>
      <c r="J180" s="83">
        <f>+I180+I181</f>
        <v>8592</v>
      </c>
      <c r="K180" s="276">
        <f>+AS180+AS181</f>
        <v>6</v>
      </c>
      <c r="L180" s="100">
        <v>1</v>
      </c>
      <c r="M180" s="101"/>
      <c r="N180" s="101"/>
      <c r="O180" s="61">
        <f t="shared" ref="O180:O185" si="98">SUM(L180:N180)</f>
        <v>1</v>
      </c>
      <c r="P180" s="38"/>
      <c r="Q180" s="38"/>
      <c r="R180" s="38"/>
      <c r="S180" s="38"/>
      <c r="T180" s="62">
        <f t="shared" si="91"/>
        <v>0</v>
      </c>
      <c r="U180" s="151">
        <f>+O180+O181+T180+T181</f>
        <v>3</v>
      </c>
      <c r="V180" s="87">
        <f>+J180/1250</f>
        <v>6.8735999999999997</v>
      </c>
      <c r="W180" s="88">
        <f>+V180-U180</f>
        <v>3.8735999999999997</v>
      </c>
      <c r="X180" s="101">
        <v>1</v>
      </c>
      <c r="Y180" s="257">
        <f>+J180/2500</f>
        <v>3.4367999999999999</v>
      </c>
      <c r="Z180" s="259">
        <f>+Y180-X180-X181</f>
        <v>1.4367999999999999</v>
      </c>
      <c r="AA180" s="104">
        <v>1</v>
      </c>
      <c r="AB180" s="257">
        <f>+J180/8000</f>
        <v>1.0740000000000001</v>
      </c>
      <c r="AC180" s="259">
        <f>+AB180-AA180-AA181</f>
        <v>7.4000000000000066E-2</v>
      </c>
      <c r="AD180" s="38"/>
      <c r="AE180" s="105">
        <v>1</v>
      </c>
      <c r="AF180" s="256">
        <v>1</v>
      </c>
      <c r="AG180" s="38"/>
      <c r="AH180" s="105">
        <v>1</v>
      </c>
      <c r="AI180" s="256">
        <v>1</v>
      </c>
      <c r="AJ180" s="38"/>
      <c r="AK180" s="102"/>
      <c r="AL180" s="103"/>
      <c r="AM180" s="38"/>
      <c r="AN180" s="102"/>
      <c r="AO180" s="103"/>
      <c r="AP180" s="38"/>
      <c r="AQ180" s="102"/>
      <c r="AR180" s="103"/>
      <c r="AS180" s="208">
        <f t="shared" si="86"/>
        <v>3</v>
      </c>
      <c r="AT180" s="105"/>
      <c r="AU180" s="105">
        <v>1</v>
      </c>
      <c r="AV180" s="105">
        <v>1</v>
      </c>
      <c r="AW180" s="105">
        <v>1</v>
      </c>
      <c r="AX180" s="105"/>
      <c r="AY180" s="105">
        <v>1</v>
      </c>
      <c r="AZ180" s="105"/>
      <c r="BA180" s="175">
        <f>SUM(AT180:AZ180)</f>
        <v>4</v>
      </c>
      <c r="BB180" s="107">
        <f>+AS180+BA180</f>
        <v>7</v>
      </c>
      <c r="BC180" s="93">
        <v>19634</v>
      </c>
      <c r="BD180" s="105">
        <f>+BC180+BC181</f>
        <v>33940</v>
      </c>
      <c r="BE180" s="38">
        <v>6775</v>
      </c>
      <c r="BF180" s="105">
        <f>+BE180+BE181</f>
        <v>10718</v>
      </c>
      <c r="BG180" s="69">
        <v>2393</v>
      </c>
      <c r="BH180" s="105">
        <f>+BG180+BG181</f>
        <v>3886</v>
      </c>
      <c r="BI180" s="38">
        <v>145</v>
      </c>
      <c r="BJ180" s="105">
        <f>+BI180+BI181</f>
        <v>263</v>
      </c>
      <c r="BK180" s="38"/>
      <c r="BL180" s="94">
        <f>+BK180+BK181</f>
        <v>0</v>
      </c>
      <c r="BM180" s="38"/>
      <c r="BN180" s="95">
        <f>+BM180+BM181</f>
        <v>0</v>
      </c>
    </row>
    <row r="181" spans="1:66" ht="18.75" customHeight="1" x14ac:dyDescent="0.3">
      <c r="B181" s="96"/>
      <c r="C181" s="38" t="s">
        <v>89</v>
      </c>
      <c r="D181" s="38" t="s">
        <v>85</v>
      </c>
      <c r="E181" s="38"/>
      <c r="F181" s="38"/>
      <c r="G181" s="250"/>
      <c r="H181" s="250"/>
      <c r="I181" s="97">
        <v>3068</v>
      </c>
      <c r="J181" s="153"/>
      <c r="K181" s="99"/>
      <c r="L181" s="100">
        <v>1</v>
      </c>
      <c r="M181" s="101"/>
      <c r="N181" s="101"/>
      <c r="O181" s="61">
        <f t="shared" si="98"/>
        <v>1</v>
      </c>
      <c r="P181" s="38">
        <v>1</v>
      </c>
      <c r="Q181" s="38"/>
      <c r="R181" s="38"/>
      <c r="S181" s="38"/>
      <c r="T181" s="62">
        <f t="shared" si="91"/>
        <v>1</v>
      </c>
      <c r="U181" s="102"/>
      <c r="V181" s="102"/>
      <c r="W181" s="103"/>
      <c r="X181" s="101">
        <v>1</v>
      </c>
      <c r="Y181" s="258"/>
      <c r="Z181" s="286"/>
      <c r="AA181" s="104"/>
      <c r="AB181" s="102"/>
      <c r="AC181" s="103"/>
      <c r="AD181" s="38"/>
      <c r="AE181" s="102"/>
      <c r="AF181" s="103"/>
      <c r="AG181" s="38"/>
      <c r="AH181" s="102"/>
      <c r="AI181" s="103"/>
      <c r="AJ181" s="38"/>
      <c r="AK181" s="102"/>
      <c r="AL181" s="103"/>
      <c r="AM181" s="38"/>
      <c r="AN181" s="102"/>
      <c r="AO181" s="103"/>
      <c r="AP181" s="38"/>
      <c r="AQ181" s="102"/>
      <c r="AR181" s="103"/>
      <c r="AS181" s="208">
        <f t="shared" si="86"/>
        <v>3</v>
      </c>
      <c r="AT181" s="105"/>
      <c r="AU181" s="105"/>
      <c r="AV181" s="105">
        <v>1</v>
      </c>
      <c r="AW181" s="105"/>
      <c r="AX181" s="105"/>
      <c r="AY181" s="105">
        <v>1</v>
      </c>
      <c r="AZ181" s="105"/>
      <c r="BA181" s="175">
        <f>SUM(AT181:AZ181)</f>
        <v>2</v>
      </c>
      <c r="BB181" s="107">
        <f>+AS181+BA181</f>
        <v>5</v>
      </c>
      <c r="BC181" s="93">
        <v>14306</v>
      </c>
      <c r="BD181" s="74"/>
      <c r="BE181" s="38">
        <v>3943</v>
      </c>
      <c r="BF181" s="74"/>
      <c r="BG181" s="69">
        <v>1493</v>
      </c>
      <c r="BH181" s="75"/>
      <c r="BI181" s="38">
        <v>118</v>
      </c>
      <c r="BJ181" s="75"/>
      <c r="BK181" s="38"/>
      <c r="BL181" s="38"/>
      <c r="BM181" s="38"/>
      <c r="BN181" s="38"/>
    </row>
    <row r="182" spans="1:66" ht="18.75" customHeight="1" x14ac:dyDescent="0.3">
      <c r="B182" s="96"/>
      <c r="C182" s="38"/>
      <c r="D182" s="38"/>
      <c r="E182" s="38"/>
      <c r="F182" s="38"/>
      <c r="G182" s="250"/>
      <c r="H182" s="250"/>
      <c r="I182" s="97"/>
      <c r="J182" s="153"/>
      <c r="K182" s="99"/>
      <c r="L182" s="100"/>
      <c r="M182" s="101"/>
      <c r="N182" s="101"/>
      <c r="O182" s="61"/>
      <c r="P182" s="38"/>
      <c r="Q182" s="38"/>
      <c r="R182" s="38"/>
      <c r="S182" s="38"/>
      <c r="T182" s="62"/>
      <c r="U182" s="102"/>
      <c r="V182" s="102"/>
      <c r="W182" s="103"/>
      <c r="X182" s="101"/>
      <c r="Y182" s="258"/>
      <c r="Z182" s="286"/>
      <c r="AA182" s="104"/>
      <c r="AB182" s="102"/>
      <c r="AC182" s="103"/>
      <c r="AD182" s="38"/>
      <c r="AE182" s="102"/>
      <c r="AF182" s="103"/>
      <c r="AG182" s="38"/>
      <c r="AH182" s="102"/>
      <c r="AI182" s="103"/>
      <c r="AJ182" s="38"/>
      <c r="AK182" s="102"/>
      <c r="AL182" s="103"/>
      <c r="AM182" s="38"/>
      <c r="AN182" s="102"/>
      <c r="AO182" s="103"/>
      <c r="AP182" s="38"/>
      <c r="AQ182" s="102"/>
      <c r="AR182" s="103"/>
      <c r="AS182" s="208">
        <f t="shared" si="86"/>
        <v>0</v>
      </c>
      <c r="AT182" s="105"/>
      <c r="AU182" s="105"/>
      <c r="AV182" s="105"/>
      <c r="AW182" s="105"/>
      <c r="AX182" s="105"/>
      <c r="AY182" s="105"/>
      <c r="AZ182" s="105"/>
      <c r="BA182" s="175"/>
      <c r="BB182" s="107"/>
      <c r="BC182" s="93"/>
      <c r="BD182" s="74"/>
      <c r="BE182" s="38"/>
      <c r="BF182" s="74"/>
      <c r="BG182" s="69"/>
      <c r="BH182" s="75"/>
      <c r="BI182" s="38"/>
      <c r="BJ182" s="75"/>
      <c r="BK182" s="38"/>
      <c r="BL182" s="38"/>
      <c r="BM182" s="38"/>
      <c r="BN182" s="38"/>
    </row>
    <row r="183" spans="1:66" ht="18.75" customHeight="1" x14ac:dyDescent="0.3">
      <c r="A183" s="2">
        <v>17</v>
      </c>
      <c r="B183" s="96">
        <v>54</v>
      </c>
      <c r="C183" s="38" t="s">
        <v>90</v>
      </c>
      <c r="D183" s="38" t="s">
        <v>85</v>
      </c>
      <c r="E183" s="38"/>
      <c r="F183" s="38" t="s">
        <v>261</v>
      </c>
      <c r="G183" s="250" t="s">
        <v>338</v>
      </c>
      <c r="H183" s="250">
        <v>2561</v>
      </c>
      <c r="I183" s="97">
        <v>5639</v>
      </c>
      <c r="J183" s="83">
        <f>+I183+I184+I185</f>
        <v>12299</v>
      </c>
      <c r="K183" s="276">
        <f>+AS183+AS184+AS185</f>
        <v>12</v>
      </c>
      <c r="L183" s="100">
        <v>1</v>
      </c>
      <c r="M183" s="101"/>
      <c r="N183" s="101"/>
      <c r="O183" s="61">
        <f t="shared" si="98"/>
        <v>1</v>
      </c>
      <c r="P183" s="38">
        <v>2</v>
      </c>
      <c r="Q183" s="38"/>
      <c r="R183" s="38"/>
      <c r="S183" s="38"/>
      <c r="T183" s="62">
        <f t="shared" si="91"/>
        <v>2</v>
      </c>
      <c r="U183" s="151">
        <f>+O183+O184+O185+T183+T184+T185</f>
        <v>9</v>
      </c>
      <c r="V183" s="87">
        <f>+J183/1250</f>
        <v>9.8391999999999999</v>
      </c>
      <c r="W183" s="88">
        <f>+V183-U183</f>
        <v>0.83919999999999995</v>
      </c>
      <c r="X183" s="101">
        <v>1</v>
      </c>
      <c r="Y183" s="257">
        <f>+J183/2500</f>
        <v>4.9196</v>
      </c>
      <c r="Z183" s="259">
        <f>+Y183-X183-X184-X185</f>
        <v>2.9196</v>
      </c>
      <c r="AA183" s="104">
        <v>1</v>
      </c>
      <c r="AB183" s="257">
        <f>+J183/8000</f>
        <v>1.5373749999999999</v>
      </c>
      <c r="AC183" s="259">
        <f>+AB183-AA183-AA184-AA185</f>
        <v>0.53737499999999994</v>
      </c>
      <c r="AD183" s="38"/>
      <c r="AE183" s="105">
        <v>1</v>
      </c>
      <c r="AF183" s="256">
        <v>1</v>
      </c>
      <c r="AG183" s="38"/>
      <c r="AH183" s="105">
        <v>1</v>
      </c>
      <c r="AI183" s="256">
        <v>1</v>
      </c>
      <c r="AJ183" s="38"/>
      <c r="AK183" s="102"/>
      <c r="AL183" s="103"/>
      <c r="AM183" s="38"/>
      <c r="AN183" s="102"/>
      <c r="AO183" s="103"/>
      <c r="AP183" s="38"/>
      <c r="AQ183" s="102"/>
      <c r="AR183" s="103"/>
      <c r="AS183" s="208">
        <f t="shared" si="86"/>
        <v>5</v>
      </c>
      <c r="AT183" s="105"/>
      <c r="AU183" s="105"/>
      <c r="AV183" s="105">
        <v>2</v>
      </c>
      <c r="AW183" s="105"/>
      <c r="AX183" s="105"/>
      <c r="AY183" s="105">
        <v>1</v>
      </c>
      <c r="AZ183" s="105"/>
      <c r="BA183" s="175">
        <f>SUM(AT183:AZ183)</f>
        <v>3</v>
      </c>
      <c r="BB183" s="107">
        <f>+AS183+BA183</f>
        <v>8</v>
      </c>
      <c r="BC183" s="93">
        <v>13146</v>
      </c>
      <c r="BD183" s="105">
        <f>+BC183+BC184+BC185</f>
        <v>31237</v>
      </c>
      <c r="BE183" s="38">
        <v>6260</v>
      </c>
      <c r="BF183" s="105">
        <f>+BE183+BE184+BE185</f>
        <v>13155</v>
      </c>
      <c r="BG183" s="69">
        <v>2246</v>
      </c>
      <c r="BH183" s="105">
        <f>+BG183+BG184+BG185</f>
        <v>5054</v>
      </c>
      <c r="BI183" s="38">
        <v>124</v>
      </c>
      <c r="BJ183" s="105">
        <f>+BI183+BI184+BI185</f>
        <v>314</v>
      </c>
      <c r="BK183" s="38"/>
      <c r="BL183" s="94">
        <f>+BK183+BK184+BK185</f>
        <v>0</v>
      </c>
      <c r="BM183" s="38"/>
      <c r="BN183" s="95">
        <f>+BM183+BM184+BM185</f>
        <v>0</v>
      </c>
    </row>
    <row r="184" spans="1:66" ht="18.75" customHeight="1" x14ac:dyDescent="0.3">
      <c r="B184" s="96"/>
      <c r="C184" s="38" t="s">
        <v>91</v>
      </c>
      <c r="D184" s="38" t="s">
        <v>85</v>
      </c>
      <c r="E184" s="38"/>
      <c r="F184" s="38"/>
      <c r="G184" s="250"/>
      <c r="H184" s="250"/>
      <c r="I184" s="97">
        <v>3957</v>
      </c>
      <c r="J184" s="153"/>
      <c r="K184" s="99"/>
      <c r="L184" s="100">
        <v>2</v>
      </c>
      <c r="M184" s="101"/>
      <c r="N184" s="101"/>
      <c r="O184" s="61">
        <f t="shared" si="98"/>
        <v>2</v>
      </c>
      <c r="P184" s="38">
        <v>1</v>
      </c>
      <c r="Q184" s="38"/>
      <c r="R184" s="38"/>
      <c r="S184" s="38"/>
      <c r="T184" s="62">
        <f t="shared" si="91"/>
        <v>1</v>
      </c>
      <c r="U184" s="102"/>
      <c r="V184" s="102"/>
      <c r="W184" s="103"/>
      <c r="X184" s="101">
        <v>1</v>
      </c>
      <c r="Y184" s="102"/>
      <c r="Z184" s="103"/>
      <c r="AA184" s="104"/>
      <c r="AB184" s="102"/>
      <c r="AC184" s="103"/>
      <c r="AD184" s="38"/>
      <c r="AE184" s="102"/>
      <c r="AF184" s="103"/>
      <c r="AG184" s="38"/>
      <c r="AH184" s="102"/>
      <c r="AI184" s="103"/>
      <c r="AJ184" s="38"/>
      <c r="AK184" s="102"/>
      <c r="AL184" s="103"/>
      <c r="AM184" s="38"/>
      <c r="AN184" s="102"/>
      <c r="AO184" s="103"/>
      <c r="AP184" s="38"/>
      <c r="AQ184" s="102"/>
      <c r="AR184" s="103"/>
      <c r="AS184" s="208">
        <f t="shared" si="86"/>
        <v>4</v>
      </c>
      <c r="AT184" s="105"/>
      <c r="AU184" s="105"/>
      <c r="AV184" s="105">
        <v>1</v>
      </c>
      <c r="AW184" s="105">
        <v>1</v>
      </c>
      <c r="AX184" s="105"/>
      <c r="AY184" s="105">
        <v>1</v>
      </c>
      <c r="AZ184" s="105"/>
      <c r="BA184" s="175">
        <f>SUM(AT184:AZ184)</f>
        <v>3</v>
      </c>
      <c r="BB184" s="107">
        <f>+AS184+BA184</f>
        <v>7</v>
      </c>
      <c r="BC184" s="93">
        <v>11070</v>
      </c>
      <c r="BD184" s="74"/>
      <c r="BE184" s="38">
        <v>4135</v>
      </c>
      <c r="BF184" s="74"/>
      <c r="BG184" s="69">
        <v>1610</v>
      </c>
      <c r="BH184" s="75"/>
      <c r="BI184" s="38">
        <v>112</v>
      </c>
      <c r="BJ184" s="75"/>
      <c r="BK184" s="38"/>
      <c r="BL184" s="38"/>
      <c r="BM184" s="38"/>
      <c r="BN184" s="38"/>
    </row>
    <row r="185" spans="1:66" ht="18.75" customHeight="1" x14ac:dyDescent="0.3">
      <c r="B185" s="96"/>
      <c r="C185" s="38" t="s">
        <v>92</v>
      </c>
      <c r="D185" s="38" t="s">
        <v>85</v>
      </c>
      <c r="E185" s="38"/>
      <c r="F185" s="38"/>
      <c r="G185" s="250"/>
      <c r="H185" s="250"/>
      <c r="I185" s="97">
        <v>2703</v>
      </c>
      <c r="J185" s="153"/>
      <c r="K185" s="99"/>
      <c r="L185" s="100">
        <v>1</v>
      </c>
      <c r="M185" s="101"/>
      <c r="N185" s="101"/>
      <c r="O185" s="61">
        <f t="shared" si="98"/>
        <v>1</v>
      </c>
      <c r="P185" s="38">
        <v>1</v>
      </c>
      <c r="Q185" s="38">
        <v>1</v>
      </c>
      <c r="R185" s="38"/>
      <c r="S185" s="38"/>
      <c r="T185" s="62">
        <f t="shared" si="91"/>
        <v>2</v>
      </c>
      <c r="U185" s="102"/>
      <c r="V185" s="102"/>
      <c r="W185" s="103"/>
      <c r="X185" s="101">
        <v>0</v>
      </c>
      <c r="Y185" s="102"/>
      <c r="Z185" s="103"/>
      <c r="AA185" s="104"/>
      <c r="AB185" s="102"/>
      <c r="AC185" s="103"/>
      <c r="AD185" s="38"/>
      <c r="AE185" s="102"/>
      <c r="AF185" s="103"/>
      <c r="AG185" s="38"/>
      <c r="AH185" s="102"/>
      <c r="AI185" s="103"/>
      <c r="AJ185" s="38"/>
      <c r="AK185" s="102"/>
      <c r="AL185" s="103"/>
      <c r="AM185" s="38"/>
      <c r="AN185" s="102"/>
      <c r="AO185" s="103"/>
      <c r="AP185" s="38"/>
      <c r="AQ185" s="102"/>
      <c r="AR185" s="103"/>
      <c r="AS185" s="208">
        <f t="shared" si="86"/>
        <v>3</v>
      </c>
      <c r="AT185" s="105"/>
      <c r="AU185" s="105"/>
      <c r="AV185" s="105"/>
      <c r="AW185" s="105"/>
      <c r="AX185" s="105"/>
      <c r="AY185" s="105">
        <v>2</v>
      </c>
      <c r="AZ185" s="105"/>
      <c r="BA185" s="175">
        <f>SUM(AT185:AZ185)</f>
        <v>2</v>
      </c>
      <c r="BB185" s="107">
        <f>+AS185+BA185</f>
        <v>5</v>
      </c>
      <c r="BC185" s="93">
        <v>7021</v>
      </c>
      <c r="BD185" s="74"/>
      <c r="BE185" s="38">
        <v>2760</v>
      </c>
      <c r="BF185" s="74"/>
      <c r="BG185" s="69">
        <v>1198</v>
      </c>
      <c r="BH185" s="75"/>
      <c r="BI185" s="38">
        <v>78</v>
      </c>
      <c r="BJ185" s="75"/>
      <c r="BK185" s="38"/>
      <c r="BL185" s="38"/>
      <c r="BM185" s="38"/>
      <c r="BN185" s="38"/>
    </row>
    <row r="186" spans="1:66" ht="18.75" customHeight="1" thickBot="1" x14ac:dyDescent="0.35">
      <c r="B186" s="166"/>
      <c r="C186" s="154" t="s">
        <v>111</v>
      </c>
      <c r="D186" s="154"/>
      <c r="E186" s="154"/>
      <c r="F186" s="154"/>
      <c r="G186" s="302"/>
      <c r="H186" s="302"/>
      <c r="I186" s="155">
        <f>SUM(I176:I185)</f>
        <v>31471</v>
      </c>
      <c r="J186" s="156">
        <f>SUM(J176:J185)</f>
        <v>31471</v>
      </c>
      <c r="K186" s="156">
        <f>SUM(K176:K185)</f>
        <v>26</v>
      </c>
      <c r="L186" s="156">
        <f t="shared" ref="L186" si="99">SUM(L176:L185)</f>
        <v>9</v>
      </c>
      <c r="M186" s="158">
        <f>SUM(M176:M185)</f>
        <v>0</v>
      </c>
      <c r="N186" s="158">
        <f t="shared" ref="N186:AR186" si="100">SUM(N176:N185)</f>
        <v>0</v>
      </c>
      <c r="O186" s="158">
        <f t="shared" si="100"/>
        <v>9</v>
      </c>
      <c r="P186" s="158">
        <f t="shared" si="100"/>
        <v>7</v>
      </c>
      <c r="Q186" s="158">
        <f t="shared" si="100"/>
        <v>1</v>
      </c>
      <c r="R186" s="158">
        <f t="shared" si="100"/>
        <v>0</v>
      </c>
      <c r="S186" s="158">
        <f t="shared" si="100"/>
        <v>0</v>
      </c>
      <c r="T186" s="158">
        <f t="shared" si="100"/>
        <v>8</v>
      </c>
      <c r="U186" s="158">
        <f t="shared" si="100"/>
        <v>17</v>
      </c>
      <c r="V186" s="158">
        <f t="shared" si="100"/>
        <v>25.1768</v>
      </c>
      <c r="W186" s="158">
        <f t="shared" si="100"/>
        <v>8.1768000000000001</v>
      </c>
      <c r="X186" s="158">
        <f t="shared" si="100"/>
        <v>5</v>
      </c>
      <c r="Y186" s="158">
        <f t="shared" si="100"/>
        <v>12.5884</v>
      </c>
      <c r="Z186" s="158">
        <f t="shared" si="100"/>
        <v>7.5884</v>
      </c>
      <c r="AA186" s="158">
        <f t="shared" si="100"/>
        <v>3</v>
      </c>
      <c r="AB186" s="158">
        <f t="shared" si="100"/>
        <v>3.933875</v>
      </c>
      <c r="AC186" s="158">
        <f t="shared" si="100"/>
        <v>0.93387500000000001</v>
      </c>
      <c r="AD186" s="158">
        <f t="shared" si="100"/>
        <v>0</v>
      </c>
      <c r="AE186" s="158">
        <f t="shared" si="100"/>
        <v>3</v>
      </c>
      <c r="AF186" s="158">
        <f t="shared" si="100"/>
        <v>3</v>
      </c>
      <c r="AG186" s="158">
        <f t="shared" si="100"/>
        <v>1</v>
      </c>
      <c r="AH186" s="158">
        <f t="shared" si="100"/>
        <v>3</v>
      </c>
      <c r="AI186" s="158">
        <f t="shared" si="100"/>
        <v>2</v>
      </c>
      <c r="AJ186" s="158">
        <f t="shared" si="100"/>
        <v>0</v>
      </c>
      <c r="AK186" s="158">
        <f t="shared" si="100"/>
        <v>1</v>
      </c>
      <c r="AL186" s="158">
        <f t="shared" si="100"/>
        <v>1</v>
      </c>
      <c r="AM186" s="158">
        <f t="shared" si="100"/>
        <v>0</v>
      </c>
      <c r="AN186" s="158">
        <f t="shared" si="100"/>
        <v>1</v>
      </c>
      <c r="AO186" s="158">
        <f t="shared" si="100"/>
        <v>1</v>
      </c>
      <c r="AP186" s="158">
        <f t="shared" si="100"/>
        <v>0</v>
      </c>
      <c r="AQ186" s="158">
        <f t="shared" si="100"/>
        <v>1</v>
      </c>
      <c r="AR186" s="158">
        <f t="shared" si="100"/>
        <v>1</v>
      </c>
      <c r="AS186" s="208">
        <f t="shared" si="86"/>
        <v>26</v>
      </c>
      <c r="AT186" s="155">
        <f>SUM(AT176:AT185)</f>
        <v>0</v>
      </c>
      <c r="AU186" s="155">
        <f t="shared" ref="AU186:BB186" si="101">SUM(AU176:AU185)</f>
        <v>1</v>
      </c>
      <c r="AV186" s="155">
        <f t="shared" si="101"/>
        <v>7</v>
      </c>
      <c r="AW186" s="155">
        <f t="shared" si="101"/>
        <v>3</v>
      </c>
      <c r="AX186" s="155">
        <f t="shared" si="101"/>
        <v>0</v>
      </c>
      <c r="AY186" s="155">
        <f t="shared" si="101"/>
        <v>8</v>
      </c>
      <c r="AZ186" s="155">
        <f t="shared" si="101"/>
        <v>0</v>
      </c>
      <c r="BA186" s="155">
        <f t="shared" si="101"/>
        <v>19</v>
      </c>
      <c r="BB186" s="155">
        <f t="shared" si="101"/>
        <v>45</v>
      </c>
      <c r="BC186" s="160">
        <f t="shared" ref="BC186:BN186" si="102">SUM(BC176:BC185)</f>
        <v>149760</v>
      </c>
      <c r="BD186" s="187">
        <f t="shared" si="102"/>
        <v>149760</v>
      </c>
      <c r="BE186" s="160">
        <f t="shared" si="102"/>
        <v>54818</v>
      </c>
      <c r="BF186" s="187">
        <f t="shared" si="102"/>
        <v>54818</v>
      </c>
      <c r="BG186" s="160">
        <f t="shared" si="102"/>
        <v>14815</v>
      </c>
      <c r="BH186" s="188">
        <f t="shared" si="102"/>
        <v>14815</v>
      </c>
      <c r="BI186" s="160">
        <f t="shared" si="102"/>
        <v>1112</v>
      </c>
      <c r="BJ186" s="188">
        <f t="shared" si="102"/>
        <v>1112</v>
      </c>
      <c r="BK186" s="160"/>
      <c r="BL186" s="148">
        <f t="shared" si="102"/>
        <v>0</v>
      </c>
      <c r="BM186" s="148"/>
      <c r="BN186" s="148">
        <f t="shared" si="102"/>
        <v>0</v>
      </c>
    </row>
    <row r="187" spans="1:66" x14ac:dyDescent="0.3">
      <c r="B187" s="189"/>
      <c r="C187" s="190" t="s">
        <v>93</v>
      </c>
      <c r="D187" s="190"/>
      <c r="E187" s="190"/>
      <c r="F187" s="190"/>
      <c r="G187" s="303"/>
      <c r="H187" s="303"/>
      <c r="I187" s="191">
        <f>+I38+I49+I64+I85+I103+I121+I133+I146+I156+I166+I175+I186</f>
        <v>548720</v>
      </c>
      <c r="J187" s="192">
        <f>+J38+J49+J64+J85+J103+J121+J133+J146+J156+J166+J175+J186</f>
        <v>548720</v>
      </c>
      <c r="K187" s="193">
        <f t="shared" ref="K187:AR187" si="103">+K186+K175+K166+K156+K146+K133+K121+K103+K85+K64+K49+K38</f>
        <v>426</v>
      </c>
      <c r="L187" s="193">
        <f t="shared" si="103"/>
        <v>92</v>
      </c>
      <c r="M187" s="193">
        <f t="shared" si="103"/>
        <v>9</v>
      </c>
      <c r="N187" s="193">
        <f t="shared" si="103"/>
        <v>1</v>
      </c>
      <c r="O187" s="193">
        <f t="shared" si="103"/>
        <v>102</v>
      </c>
      <c r="P187" s="193">
        <f t="shared" si="103"/>
        <v>136</v>
      </c>
      <c r="Q187" s="193">
        <f t="shared" si="103"/>
        <v>24</v>
      </c>
      <c r="R187" s="193">
        <f t="shared" si="103"/>
        <v>9</v>
      </c>
      <c r="S187" s="193">
        <f t="shared" si="103"/>
        <v>7</v>
      </c>
      <c r="T187" s="193">
        <f t="shared" si="103"/>
        <v>176</v>
      </c>
      <c r="U187" s="193">
        <f t="shared" si="103"/>
        <v>278</v>
      </c>
      <c r="V187" s="193">
        <f t="shared" si="103"/>
        <v>439.1776000000001</v>
      </c>
      <c r="W187" s="193">
        <f t="shared" si="103"/>
        <v>163.15520000000001</v>
      </c>
      <c r="X187" s="193">
        <f t="shared" si="103"/>
        <v>108</v>
      </c>
      <c r="Y187" s="193">
        <f t="shared" si="103"/>
        <v>218.94440000000003</v>
      </c>
      <c r="Z187" s="193">
        <f t="shared" si="103"/>
        <v>110.94439999999999</v>
      </c>
      <c r="AA187" s="193">
        <f t="shared" si="103"/>
        <v>44</v>
      </c>
      <c r="AB187" s="193">
        <f t="shared" si="103"/>
        <v>66.750124999999997</v>
      </c>
      <c r="AC187" s="193">
        <f t="shared" si="103"/>
        <v>18.062625000000004</v>
      </c>
      <c r="AD187" s="193">
        <f t="shared" si="103"/>
        <v>4</v>
      </c>
      <c r="AE187" s="193">
        <f t="shared" si="103"/>
        <v>54.422800000000002</v>
      </c>
      <c r="AF187" s="193">
        <f t="shared" si="103"/>
        <v>48.889800000000001</v>
      </c>
      <c r="AG187" s="193">
        <f t="shared" si="103"/>
        <v>10</v>
      </c>
      <c r="AH187" s="193">
        <f t="shared" si="103"/>
        <v>54.103499999999997</v>
      </c>
      <c r="AI187" s="193">
        <f t="shared" si="103"/>
        <v>44</v>
      </c>
      <c r="AJ187" s="193">
        <f t="shared" si="103"/>
        <v>1</v>
      </c>
      <c r="AK187" s="193">
        <f t="shared" si="103"/>
        <v>18</v>
      </c>
      <c r="AL187" s="193">
        <f t="shared" si="103"/>
        <v>17</v>
      </c>
      <c r="AM187" s="193">
        <f t="shared" si="103"/>
        <v>2</v>
      </c>
      <c r="AN187" s="193">
        <f t="shared" si="103"/>
        <v>18</v>
      </c>
      <c r="AO187" s="193">
        <f t="shared" si="103"/>
        <v>16</v>
      </c>
      <c r="AP187" s="193">
        <f t="shared" si="103"/>
        <v>0</v>
      </c>
      <c r="AQ187" s="193">
        <f t="shared" si="103"/>
        <v>18</v>
      </c>
      <c r="AR187" s="193">
        <f t="shared" si="103"/>
        <v>18</v>
      </c>
      <c r="AS187" s="208">
        <f t="shared" ref="AS187" si="104">+O187+T187+X187+AA187+AD187+AG187+AJ187+AM187+AP187</f>
        <v>447</v>
      </c>
      <c r="AT187" s="194">
        <f t="shared" ref="AT187:BJ187" si="105">+AT186+AT175+AT166+AT156+AT146+AT133+AT121+AT103+AT85+AT64+AT49+AT38</f>
        <v>10</v>
      </c>
      <c r="AU187" s="194">
        <f t="shared" si="105"/>
        <v>31</v>
      </c>
      <c r="AV187" s="194">
        <f t="shared" si="105"/>
        <v>100</v>
      </c>
      <c r="AW187" s="194">
        <f t="shared" si="105"/>
        <v>32</v>
      </c>
      <c r="AX187" s="194">
        <f t="shared" si="105"/>
        <v>29</v>
      </c>
      <c r="AY187" s="194">
        <f t="shared" si="105"/>
        <v>57</v>
      </c>
      <c r="AZ187" s="194">
        <f t="shared" si="105"/>
        <v>15</v>
      </c>
      <c r="BA187" s="194">
        <f t="shared" si="105"/>
        <v>274</v>
      </c>
      <c r="BB187" s="194">
        <f t="shared" si="105"/>
        <v>680</v>
      </c>
      <c r="BC187" s="195" t="e">
        <f t="shared" si="105"/>
        <v>#REF!</v>
      </c>
      <c r="BD187" s="196" t="e">
        <f t="shared" si="105"/>
        <v>#REF!</v>
      </c>
      <c r="BE187" s="195" t="e">
        <f t="shared" si="105"/>
        <v>#REF!</v>
      </c>
      <c r="BF187" s="196" t="e">
        <f t="shared" si="105"/>
        <v>#REF!</v>
      </c>
      <c r="BG187" s="195" t="e">
        <f t="shared" si="105"/>
        <v>#REF!</v>
      </c>
      <c r="BH187" s="197" t="e">
        <f t="shared" si="105"/>
        <v>#REF!</v>
      </c>
      <c r="BI187" s="195" t="e">
        <f t="shared" si="105"/>
        <v>#REF!</v>
      </c>
      <c r="BJ187" s="197" t="e">
        <f t="shared" si="105"/>
        <v>#REF!</v>
      </c>
      <c r="BK187" s="198"/>
      <c r="BL187" s="195" t="e">
        <f>+BL186+BL175+BL166+BL156+BL146+BL133+BL121+BL103+BL85+BL64+BL49+BL38</f>
        <v>#REF!</v>
      </c>
      <c r="BM187" s="195"/>
      <c r="BN187" s="195" t="e">
        <f>+BN186+BN175+BN166+BN156+BN146+BN133+BN121+BN103+BN85+BN64+BN49+BN38</f>
        <v>#REF!</v>
      </c>
    </row>
    <row r="188" spans="1:66" x14ac:dyDescent="0.3">
      <c r="B188" s="199"/>
    </row>
    <row r="189" spans="1:66" x14ac:dyDescent="0.3">
      <c r="B189" s="199"/>
    </row>
    <row r="190" spans="1:66" x14ac:dyDescent="0.3">
      <c r="B190" s="199"/>
    </row>
    <row r="191" spans="1:66" x14ac:dyDescent="0.3">
      <c r="B191" s="199"/>
    </row>
    <row r="192" spans="1:66" x14ac:dyDescent="0.3">
      <c r="B192" s="199"/>
    </row>
    <row r="193" spans="2:2" x14ac:dyDescent="0.3">
      <c r="B193" s="199"/>
    </row>
  </sheetData>
  <mergeCells count="2">
    <mergeCell ref="L4:O4"/>
    <mergeCell ref="P4:T4"/>
  </mergeCells>
  <pageMargins left="0.15748031496062992" right="0.15748031496062992" top="0.23622047244094491" bottom="0.19685039370078741" header="0.19685039370078741" footer="0.15748031496062992"/>
  <pageSetup paperSize="9" scale="5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zoomScale="130"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" sqref="G2:U2"/>
    </sheetView>
  </sheetViews>
  <sheetFormatPr defaultRowHeight="18.75" x14ac:dyDescent="0.3"/>
  <cols>
    <col min="1" max="1" width="11.140625" style="211" customWidth="1"/>
    <col min="2" max="2" width="9.140625" style="211"/>
    <col min="3" max="3" width="9.140625" style="229"/>
    <col min="4" max="33" width="6.28515625" style="211" customWidth="1"/>
    <col min="34" max="256" width="9.140625" style="211"/>
    <col min="257" max="257" width="11.140625" style="211" customWidth="1"/>
    <col min="258" max="259" width="9.140625" style="211"/>
    <col min="260" max="289" width="6.28515625" style="211" customWidth="1"/>
    <col min="290" max="512" width="9.140625" style="211"/>
    <col min="513" max="513" width="11.140625" style="211" customWidth="1"/>
    <col min="514" max="515" width="9.140625" style="211"/>
    <col min="516" max="545" width="6.28515625" style="211" customWidth="1"/>
    <col min="546" max="768" width="9.140625" style="211"/>
    <col min="769" max="769" width="11.140625" style="211" customWidth="1"/>
    <col min="770" max="771" width="9.140625" style="211"/>
    <col min="772" max="801" width="6.28515625" style="211" customWidth="1"/>
    <col min="802" max="1024" width="9.140625" style="211"/>
    <col min="1025" max="1025" width="11.140625" style="211" customWidth="1"/>
    <col min="1026" max="1027" width="9.140625" style="211"/>
    <col min="1028" max="1057" width="6.28515625" style="211" customWidth="1"/>
    <col min="1058" max="1280" width="9.140625" style="211"/>
    <col min="1281" max="1281" width="11.140625" style="211" customWidth="1"/>
    <col min="1282" max="1283" width="9.140625" style="211"/>
    <col min="1284" max="1313" width="6.28515625" style="211" customWidth="1"/>
    <col min="1314" max="1536" width="9.140625" style="211"/>
    <col min="1537" max="1537" width="11.140625" style="211" customWidth="1"/>
    <col min="1538" max="1539" width="9.140625" style="211"/>
    <col min="1540" max="1569" width="6.28515625" style="211" customWidth="1"/>
    <col min="1570" max="1792" width="9.140625" style="211"/>
    <col min="1793" max="1793" width="11.140625" style="211" customWidth="1"/>
    <col min="1794" max="1795" width="9.140625" style="211"/>
    <col min="1796" max="1825" width="6.28515625" style="211" customWidth="1"/>
    <col min="1826" max="2048" width="9.140625" style="211"/>
    <col min="2049" max="2049" width="11.140625" style="211" customWidth="1"/>
    <col min="2050" max="2051" width="9.140625" style="211"/>
    <col min="2052" max="2081" width="6.28515625" style="211" customWidth="1"/>
    <col min="2082" max="2304" width="9.140625" style="211"/>
    <col min="2305" max="2305" width="11.140625" style="211" customWidth="1"/>
    <col min="2306" max="2307" width="9.140625" style="211"/>
    <col min="2308" max="2337" width="6.28515625" style="211" customWidth="1"/>
    <col min="2338" max="2560" width="9.140625" style="211"/>
    <col min="2561" max="2561" width="11.140625" style="211" customWidth="1"/>
    <col min="2562" max="2563" width="9.140625" style="211"/>
    <col min="2564" max="2593" width="6.28515625" style="211" customWidth="1"/>
    <col min="2594" max="2816" width="9.140625" style="211"/>
    <col min="2817" max="2817" width="11.140625" style="211" customWidth="1"/>
    <col min="2818" max="2819" width="9.140625" style="211"/>
    <col min="2820" max="2849" width="6.28515625" style="211" customWidth="1"/>
    <col min="2850" max="3072" width="9.140625" style="211"/>
    <col min="3073" max="3073" width="11.140625" style="211" customWidth="1"/>
    <col min="3074" max="3075" width="9.140625" style="211"/>
    <col min="3076" max="3105" width="6.28515625" style="211" customWidth="1"/>
    <col min="3106" max="3328" width="9.140625" style="211"/>
    <col min="3329" max="3329" width="11.140625" style="211" customWidth="1"/>
    <col min="3330" max="3331" width="9.140625" style="211"/>
    <col min="3332" max="3361" width="6.28515625" style="211" customWidth="1"/>
    <col min="3362" max="3584" width="9.140625" style="211"/>
    <col min="3585" max="3585" width="11.140625" style="211" customWidth="1"/>
    <col min="3586" max="3587" width="9.140625" style="211"/>
    <col min="3588" max="3617" width="6.28515625" style="211" customWidth="1"/>
    <col min="3618" max="3840" width="9.140625" style="211"/>
    <col min="3841" max="3841" width="11.140625" style="211" customWidth="1"/>
    <col min="3842" max="3843" width="9.140625" style="211"/>
    <col min="3844" max="3873" width="6.28515625" style="211" customWidth="1"/>
    <col min="3874" max="4096" width="9.140625" style="211"/>
    <col min="4097" max="4097" width="11.140625" style="211" customWidth="1"/>
    <col min="4098" max="4099" width="9.140625" style="211"/>
    <col min="4100" max="4129" width="6.28515625" style="211" customWidth="1"/>
    <col min="4130" max="4352" width="9.140625" style="211"/>
    <col min="4353" max="4353" width="11.140625" style="211" customWidth="1"/>
    <col min="4354" max="4355" width="9.140625" style="211"/>
    <col min="4356" max="4385" width="6.28515625" style="211" customWidth="1"/>
    <col min="4386" max="4608" width="9.140625" style="211"/>
    <col min="4609" max="4609" width="11.140625" style="211" customWidth="1"/>
    <col min="4610" max="4611" width="9.140625" style="211"/>
    <col min="4612" max="4641" width="6.28515625" style="211" customWidth="1"/>
    <col min="4642" max="4864" width="9.140625" style="211"/>
    <col min="4865" max="4865" width="11.140625" style="211" customWidth="1"/>
    <col min="4866" max="4867" width="9.140625" style="211"/>
    <col min="4868" max="4897" width="6.28515625" style="211" customWidth="1"/>
    <col min="4898" max="5120" width="9.140625" style="211"/>
    <col min="5121" max="5121" width="11.140625" style="211" customWidth="1"/>
    <col min="5122" max="5123" width="9.140625" style="211"/>
    <col min="5124" max="5153" width="6.28515625" style="211" customWidth="1"/>
    <col min="5154" max="5376" width="9.140625" style="211"/>
    <col min="5377" max="5377" width="11.140625" style="211" customWidth="1"/>
    <col min="5378" max="5379" width="9.140625" style="211"/>
    <col min="5380" max="5409" width="6.28515625" style="211" customWidth="1"/>
    <col min="5410" max="5632" width="9.140625" style="211"/>
    <col min="5633" max="5633" width="11.140625" style="211" customWidth="1"/>
    <col min="5634" max="5635" width="9.140625" style="211"/>
    <col min="5636" max="5665" width="6.28515625" style="211" customWidth="1"/>
    <col min="5666" max="5888" width="9.140625" style="211"/>
    <col min="5889" max="5889" width="11.140625" style="211" customWidth="1"/>
    <col min="5890" max="5891" width="9.140625" style="211"/>
    <col min="5892" max="5921" width="6.28515625" style="211" customWidth="1"/>
    <col min="5922" max="6144" width="9.140625" style="211"/>
    <col min="6145" max="6145" width="11.140625" style="211" customWidth="1"/>
    <col min="6146" max="6147" width="9.140625" style="211"/>
    <col min="6148" max="6177" width="6.28515625" style="211" customWidth="1"/>
    <col min="6178" max="6400" width="9.140625" style="211"/>
    <col min="6401" max="6401" width="11.140625" style="211" customWidth="1"/>
    <col min="6402" max="6403" width="9.140625" style="211"/>
    <col min="6404" max="6433" width="6.28515625" style="211" customWidth="1"/>
    <col min="6434" max="6656" width="9.140625" style="211"/>
    <col min="6657" max="6657" width="11.140625" style="211" customWidth="1"/>
    <col min="6658" max="6659" width="9.140625" style="211"/>
    <col min="6660" max="6689" width="6.28515625" style="211" customWidth="1"/>
    <col min="6690" max="6912" width="9.140625" style="211"/>
    <col min="6913" max="6913" width="11.140625" style="211" customWidth="1"/>
    <col min="6914" max="6915" width="9.140625" style="211"/>
    <col min="6916" max="6945" width="6.28515625" style="211" customWidth="1"/>
    <col min="6946" max="7168" width="9.140625" style="211"/>
    <col min="7169" max="7169" width="11.140625" style="211" customWidth="1"/>
    <col min="7170" max="7171" width="9.140625" style="211"/>
    <col min="7172" max="7201" width="6.28515625" style="211" customWidth="1"/>
    <col min="7202" max="7424" width="9.140625" style="211"/>
    <col min="7425" max="7425" width="11.140625" style="211" customWidth="1"/>
    <col min="7426" max="7427" width="9.140625" style="211"/>
    <col min="7428" max="7457" width="6.28515625" style="211" customWidth="1"/>
    <col min="7458" max="7680" width="9.140625" style="211"/>
    <col min="7681" max="7681" width="11.140625" style="211" customWidth="1"/>
    <col min="7682" max="7683" width="9.140625" style="211"/>
    <col min="7684" max="7713" width="6.28515625" style="211" customWidth="1"/>
    <col min="7714" max="7936" width="9.140625" style="211"/>
    <col min="7937" max="7937" width="11.140625" style="211" customWidth="1"/>
    <col min="7938" max="7939" width="9.140625" style="211"/>
    <col min="7940" max="7969" width="6.28515625" style="211" customWidth="1"/>
    <col min="7970" max="8192" width="9.140625" style="211"/>
    <col min="8193" max="8193" width="11.140625" style="211" customWidth="1"/>
    <col min="8194" max="8195" width="9.140625" style="211"/>
    <col min="8196" max="8225" width="6.28515625" style="211" customWidth="1"/>
    <col min="8226" max="8448" width="9.140625" style="211"/>
    <col min="8449" max="8449" width="11.140625" style="211" customWidth="1"/>
    <col min="8450" max="8451" width="9.140625" style="211"/>
    <col min="8452" max="8481" width="6.28515625" style="211" customWidth="1"/>
    <col min="8482" max="8704" width="9.140625" style="211"/>
    <col min="8705" max="8705" width="11.140625" style="211" customWidth="1"/>
    <col min="8706" max="8707" width="9.140625" style="211"/>
    <col min="8708" max="8737" width="6.28515625" style="211" customWidth="1"/>
    <col min="8738" max="8960" width="9.140625" style="211"/>
    <col min="8961" max="8961" width="11.140625" style="211" customWidth="1"/>
    <col min="8962" max="8963" width="9.140625" style="211"/>
    <col min="8964" max="8993" width="6.28515625" style="211" customWidth="1"/>
    <col min="8994" max="9216" width="9.140625" style="211"/>
    <col min="9217" max="9217" width="11.140625" style="211" customWidth="1"/>
    <col min="9218" max="9219" width="9.140625" style="211"/>
    <col min="9220" max="9249" width="6.28515625" style="211" customWidth="1"/>
    <col min="9250" max="9472" width="9.140625" style="211"/>
    <col min="9473" max="9473" width="11.140625" style="211" customWidth="1"/>
    <col min="9474" max="9475" width="9.140625" style="211"/>
    <col min="9476" max="9505" width="6.28515625" style="211" customWidth="1"/>
    <col min="9506" max="9728" width="9.140625" style="211"/>
    <col min="9729" max="9729" width="11.140625" style="211" customWidth="1"/>
    <col min="9730" max="9731" width="9.140625" style="211"/>
    <col min="9732" max="9761" width="6.28515625" style="211" customWidth="1"/>
    <col min="9762" max="9984" width="9.140625" style="211"/>
    <col min="9985" max="9985" width="11.140625" style="211" customWidth="1"/>
    <col min="9986" max="9987" width="9.140625" style="211"/>
    <col min="9988" max="10017" width="6.28515625" style="211" customWidth="1"/>
    <col min="10018" max="10240" width="9.140625" style="211"/>
    <col min="10241" max="10241" width="11.140625" style="211" customWidth="1"/>
    <col min="10242" max="10243" width="9.140625" style="211"/>
    <col min="10244" max="10273" width="6.28515625" style="211" customWidth="1"/>
    <col min="10274" max="10496" width="9.140625" style="211"/>
    <col min="10497" max="10497" width="11.140625" style="211" customWidth="1"/>
    <col min="10498" max="10499" width="9.140625" style="211"/>
    <col min="10500" max="10529" width="6.28515625" style="211" customWidth="1"/>
    <col min="10530" max="10752" width="9.140625" style="211"/>
    <col min="10753" max="10753" width="11.140625" style="211" customWidth="1"/>
    <col min="10754" max="10755" width="9.140625" style="211"/>
    <col min="10756" max="10785" width="6.28515625" style="211" customWidth="1"/>
    <col min="10786" max="11008" width="9.140625" style="211"/>
    <col min="11009" max="11009" width="11.140625" style="211" customWidth="1"/>
    <col min="11010" max="11011" width="9.140625" style="211"/>
    <col min="11012" max="11041" width="6.28515625" style="211" customWidth="1"/>
    <col min="11042" max="11264" width="9.140625" style="211"/>
    <col min="11265" max="11265" width="11.140625" style="211" customWidth="1"/>
    <col min="11266" max="11267" width="9.140625" style="211"/>
    <col min="11268" max="11297" width="6.28515625" style="211" customWidth="1"/>
    <col min="11298" max="11520" width="9.140625" style="211"/>
    <col min="11521" max="11521" width="11.140625" style="211" customWidth="1"/>
    <col min="11522" max="11523" width="9.140625" style="211"/>
    <col min="11524" max="11553" width="6.28515625" style="211" customWidth="1"/>
    <col min="11554" max="11776" width="9.140625" style="211"/>
    <col min="11777" max="11777" width="11.140625" style="211" customWidth="1"/>
    <col min="11778" max="11779" width="9.140625" style="211"/>
    <col min="11780" max="11809" width="6.28515625" style="211" customWidth="1"/>
    <col min="11810" max="12032" width="9.140625" style="211"/>
    <col min="12033" max="12033" width="11.140625" style="211" customWidth="1"/>
    <col min="12034" max="12035" width="9.140625" style="211"/>
    <col min="12036" max="12065" width="6.28515625" style="211" customWidth="1"/>
    <col min="12066" max="12288" width="9.140625" style="211"/>
    <col min="12289" max="12289" width="11.140625" style="211" customWidth="1"/>
    <col min="12290" max="12291" width="9.140625" style="211"/>
    <col min="12292" max="12321" width="6.28515625" style="211" customWidth="1"/>
    <col min="12322" max="12544" width="9.140625" style="211"/>
    <col min="12545" max="12545" width="11.140625" style="211" customWidth="1"/>
    <col min="12546" max="12547" width="9.140625" style="211"/>
    <col min="12548" max="12577" width="6.28515625" style="211" customWidth="1"/>
    <col min="12578" max="12800" width="9.140625" style="211"/>
    <col min="12801" max="12801" width="11.140625" style="211" customWidth="1"/>
    <col min="12802" max="12803" width="9.140625" style="211"/>
    <col min="12804" max="12833" width="6.28515625" style="211" customWidth="1"/>
    <col min="12834" max="13056" width="9.140625" style="211"/>
    <col min="13057" max="13057" width="11.140625" style="211" customWidth="1"/>
    <col min="13058" max="13059" width="9.140625" style="211"/>
    <col min="13060" max="13089" width="6.28515625" style="211" customWidth="1"/>
    <col min="13090" max="13312" width="9.140625" style="211"/>
    <col min="13313" max="13313" width="11.140625" style="211" customWidth="1"/>
    <col min="13314" max="13315" width="9.140625" style="211"/>
    <col min="13316" max="13345" width="6.28515625" style="211" customWidth="1"/>
    <col min="13346" max="13568" width="9.140625" style="211"/>
    <col min="13569" max="13569" width="11.140625" style="211" customWidth="1"/>
    <col min="13570" max="13571" width="9.140625" style="211"/>
    <col min="13572" max="13601" width="6.28515625" style="211" customWidth="1"/>
    <col min="13602" max="13824" width="9.140625" style="211"/>
    <col min="13825" max="13825" width="11.140625" style="211" customWidth="1"/>
    <col min="13826" max="13827" width="9.140625" style="211"/>
    <col min="13828" max="13857" width="6.28515625" style="211" customWidth="1"/>
    <col min="13858" max="14080" width="9.140625" style="211"/>
    <col min="14081" max="14081" width="11.140625" style="211" customWidth="1"/>
    <col min="14082" max="14083" width="9.140625" style="211"/>
    <col min="14084" max="14113" width="6.28515625" style="211" customWidth="1"/>
    <col min="14114" max="14336" width="9.140625" style="211"/>
    <col min="14337" max="14337" width="11.140625" style="211" customWidth="1"/>
    <col min="14338" max="14339" width="9.140625" style="211"/>
    <col min="14340" max="14369" width="6.28515625" style="211" customWidth="1"/>
    <col min="14370" max="14592" width="9.140625" style="211"/>
    <col min="14593" max="14593" width="11.140625" style="211" customWidth="1"/>
    <col min="14594" max="14595" width="9.140625" style="211"/>
    <col min="14596" max="14625" width="6.28515625" style="211" customWidth="1"/>
    <col min="14626" max="14848" width="9.140625" style="211"/>
    <col min="14849" max="14849" width="11.140625" style="211" customWidth="1"/>
    <col min="14850" max="14851" width="9.140625" style="211"/>
    <col min="14852" max="14881" width="6.28515625" style="211" customWidth="1"/>
    <col min="14882" max="15104" width="9.140625" style="211"/>
    <col min="15105" max="15105" width="11.140625" style="211" customWidth="1"/>
    <col min="15106" max="15107" width="9.140625" style="211"/>
    <col min="15108" max="15137" width="6.28515625" style="211" customWidth="1"/>
    <col min="15138" max="15360" width="9.140625" style="211"/>
    <col min="15361" max="15361" width="11.140625" style="211" customWidth="1"/>
    <col min="15362" max="15363" width="9.140625" style="211"/>
    <col min="15364" max="15393" width="6.28515625" style="211" customWidth="1"/>
    <col min="15394" max="15616" width="9.140625" style="211"/>
    <col min="15617" max="15617" width="11.140625" style="211" customWidth="1"/>
    <col min="15618" max="15619" width="9.140625" style="211"/>
    <col min="15620" max="15649" width="6.28515625" style="211" customWidth="1"/>
    <col min="15650" max="15872" width="9.140625" style="211"/>
    <col min="15873" max="15873" width="11.140625" style="211" customWidth="1"/>
    <col min="15874" max="15875" width="9.140625" style="211"/>
    <col min="15876" max="15905" width="6.28515625" style="211" customWidth="1"/>
    <col min="15906" max="16128" width="9.140625" style="211"/>
    <col min="16129" max="16129" width="11.140625" style="211" customWidth="1"/>
    <col min="16130" max="16131" width="9.140625" style="211"/>
    <col min="16132" max="16161" width="6.28515625" style="211" customWidth="1"/>
    <col min="16162" max="16384" width="9.140625" style="211"/>
  </cols>
  <sheetData>
    <row r="1" spans="1:33" ht="20.25" customHeight="1" x14ac:dyDescent="0.3">
      <c r="A1" s="209" t="s">
        <v>112</v>
      </c>
      <c r="B1" s="209"/>
      <c r="C1" s="210"/>
    </row>
    <row r="2" spans="1:33" ht="60.75" customHeight="1" x14ac:dyDescent="0.35">
      <c r="A2" s="212" t="s">
        <v>9</v>
      </c>
      <c r="B2" s="212" t="s">
        <v>113</v>
      </c>
      <c r="C2" s="213" t="s">
        <v>114</v>
      </c>
      <c r="D2" s="335" t="s">
        <v>115</v>
      </c>
      <c r="E2" s="341"/>
      <c r="F2" s="342"/>
      <c r="G2" s="335" t="s">
        <v>116</v>
      </c>
      <c r="H2" s="336"/>
      <c r="I2" s="337"/>
      <c r="J2" s="335" t="s">
        <v>117</v>
      </c>
      <c r="K2" s="336"/>
      <c r="L2" s="337"/>
      <c r="M2" s="335" t="s">
        <v>118</v>
      </c>
      <c r="N2" s="336"/>
      <c r="O2" s="337"/>
      <c r="P2" s="335" t="s">
        <v>119</v>
      </c>
      <c r="Q2" s="336"/>
      <c r="R2" s="337"/>
      <c r="S2" s="335" t="s">
        <v>120</v>
      </c>
      <c r="T2" s="336"/>
      <c r="U2" s="337"/>
      <c r="V2" s="335" t="s">
        <v>121</v>
      </c>
      <c r="W2" s="336"/>
      <c r="X2" s="337"/>
      <c r="Y2" s="335" t="s">
        <v>122</v>
      </c>
      <c r="Z2" s="336"/>
      <c r="AA2" s="337"/>
      <c r="AB2" s="335" t="s">
        <v>123</v>
      </c>
      <c r="AC2" s="336"/>
      <c r="AD2" s="337"/>
      <c r="AE2" s="338" t="s">
        <v>42</v>
      </c>
      <c r="AF2" s="339"/>
      <c r="AG2" s="340"/>
    </row>
    <row r="3" spans="1:33" x14ac:dyDescent="0.3">
      <c r="A3" s="214"/>
      <c r="B3" s="214"/>
      <c r="C3" s="215"/>
      <c r="D3" s="216" t="s">
        <v>124</v>
      </c>
      <c r="E3" s="216" t="s">
        <v>125</v>
      </c>
      <c r="F3" s="216" t="s">
        <v>126</v>
      </c>
      <c r="G3" s="216" t="s">
        <v>124</v>
      </c>
      <c r="H3" s="216" t="s">
        <v>125</v>
      </c>
      <c r="I3" s="216" t="s">
        <v>126</v>
      </c>
      <c r="J3" s="216" t="s">
        <v>124</v>
      </c>
      <c r="K3" s="216" t="s">
        <v>125</v>
      </c>
      <c r="L3" s="216" t="s">
        <v>126</v>
      </c>
      <c r="M3" s="216" t="s">
        <v>124</v>
      </c>
      <c r="N3" s="216" t="s">
        <v>125</v>
      </c>
      <c r="O3" s="216" t="s">
        <v>126</v>
      </c>
      <c r="P3" s="216" t="s">
        <v>124</v>
      </c>
      <c r="Q3" s="216" t="s">
        <v>125</v>
      </c>
      <c r="R3" s="216" t="s">
        <v>126</v>
      </c>
      <c r="S3" s="216" t="s">
        <v>124</v>
      </c>
      <c r="T3" s="216" t="s">
        <v>125</v>
      </c>
      <c r="U3" s="216" t="s">
        <v>126</v>
      </c>
      <c r="V3" s="216" t="s">
        <v>124</v>
      </c>
      <c r="W3" s="216" t="s">
        <v>125</v>
      </c>
      <c r="X3" s="216" t="s">
        <v>126</v>
      </c>
      <c r="Y3" s="216" t="s">
        <v>124</v>
      </c>
      <c r="Z3" s="216" t="s">
        <v>125</v>
      </c>
      <c r="AA3" s="216" t="s">
        <v>126</v>
      </c>
      <c r="AB3" s="216" t="s">
        <v>124</v>
      </c>
      <c r="AC3" s="216" t="s">
        <v>125</v>
      </c>
      <c r="AD3" s="216" t="s">
        <v>126</v>
      </c>
      <c r="AE3" s="217" t="s">
        <v>124</v>
      </c>
      <c r="AF3" s="217" t="s">
        <v>125</v>
      </c>
      <c r="AG3" s="217" t="s">
        <v>126</v>
      </c>
    </row>
    <row r="4" spans="1:33" x14ac:dyDescent="0.3">
      <c r="A4" s="218" t="s">
        <v>45</v>
      </c>
      <c r="B4" s="218">
        <v>110520</v>
      </c>
      <c r="C4" s="219">
        <v>4</v>
      </c>
      <c r="D4" s="218">
        <f>+C4*3</f>
        <v>12</v>
      </c>
      <c r="E4" s="218">
        <v>2</v>
      </c>
      <c r="F4" s="220">
        <f>+D4-E4</f>
        <v>10</v>
      </c>
      <c r="G4" s="218">
        <f>+C4*12</f>
        <v>48</v>
      </c>
      <c r="H4" s="218">
        <v>27</v>
      </c>
      <c r="I4" s="220">
        <f>+G4-H4</f>
        <v>21</v>
      </c>
      <c r="J4" s="218">
        <f>+C4*1</f>
        <v>4</v>
      </c>
      <c r="K4" s="218"/>
      <c r="L4" s="218"/>
      <c r="M4" s="218">
        <f>+C4*3</f>
        <v>12</v>
      </c>
      <c r="N4" s="218">
        <v>8</v>
      </c>
      <c r="O4" s="220">
        <f>+M4-N4</f>
        <v>4</v>
      </c>
      <c r="P4" s="218">
        <f>+C4*1</f>
        <v>4</v>
      </c>
      <c r="Q4" s="218"/>
      <c r="R4" s="218"/>
      <c r="S4" s="218">
        <f>+C4*2</f>
        <v>8</v>
      </c>
      <c r="T4" s="218"/>
      <c r="U4" s="218"/>
      <c r="V4" s="218">
        <f>+C4*12</f>
        <v>48</v>
      </c>
      <c r="W4" s="218">
        <v>38</v>
      </c>
      <c r="X4" s="220">
        <f>+V4-W4</f>
        <v>10</v>
      </c>
      <c r="Y4" s="218">
        <f>+C4*3</f>
        <v>12</v>
      </c>
      <c r="Z4" s="218">
        <v>3</v>
      </c>
      <c r="AA4" s="220">
        <f>+Y4-Z4</f>
        <v>9</v>
      </c>
      <c r="AB4" s="218">
        <f>+C4*1</f>
        <v>4</v>
      </c>
      <c r="AC4" s="218"/>
      <c r="AD4" s="220">
        <f>+AB4-AC4</f>
        <v>4</v>
      </c>
      <c r="AE4" s="221">
        <f>+C4*38</f>
        <v>152</v>
      </c>
      <c r="AF4" s="221">
        <f>+E4+H4+K4+N4+Q4+T4+W4+Z4+AC4</f>
        <v>78</v>
      </c>
      <c r="AG4" s="222">
        <f>+AE4-AF4</f>
        <v>74</v>
      </c>
    </row>
    <row r="5" spans="1:33" x14ac:dyDescent="0.3">
      <c r="A5" s="218" t="s">
        <v>49</v>
      </c>
      <c r="B5" s="218">
        <v>68280</v>
      </c>
      <c r="C5" s="219">
        <v>2</v>
      </c>
      <c r="D5" s="218">
        <f t="shared" ref="D5:D16" si="0">+C5*3</f>
        <v>6</v>
      </c>
      <c r="E5" s="218">
        <v>3</v>
      </c>
      <c r="F5" s="220">
        <f t="shared" ref="F5:F15" si="1">+D5-E5</f>
        <v>3</v>
      </c>
      <c r="G5" s="218">
        <f t="shared" ref="G5:G15" si="2">+C5*12</f>
        <v>24</v>
      </c>
      <c r="H5" s="218">
        <v>8</v>
      </c>
      <c r="I5" s="220">
        <f t="shared" ref="I5:I15" si="3">+G5-H5</f>
        <v>16</v>
      </c>
      <c r="J5" s="218">
        <f t="shared" ref="J5:J16" si="4">+C5*1</f>
        <v>2</v>
      </c>
      <c r="K5" s="218"/>
      <c r="L5" s="218"/>
      <c r="M5" s="218">
        <f t="shared" ref="M5:M16" si="5">+C5*3</f>
        <v>6</v>
      </c>
      <c r="N5" s="218">
        <v>3</v>
      </c>
      <c r="O5" s="220">
        <f t="shared" ref="O5:O15" si="6">+M5-N5</f>
        <v>3</v>
      </c>
      <c r="P5" s="218">
        <f t="shared" ref="P5:P16" si="7">+C5*1</f>
        <v>2</v>
      </c>
      <c r="Q5" s="218"/>
      <c r="R5" s="218"/>
      <c r="S5" s="218">
        <f t="shared" ref="S5:S16" si="8">+C5*2</f>
        <v>4</v>
      </c>
      <c r="T5" s="218"/>
      <c r="U5" s="218"/>
      <c r="V5" s="218">
        <f t="shared" ref="V5:V16" si="9">+C5*12</f>
        <v>24</v>
      </c>
      <c r="W5" s="218">
        <v>38</v>
      </c>
      <c r="X5" s="223">
        <f t="shared" ref="X5:X15" si="10">+V5-W5</f>
        <v>-14</v>
      </c>
      <c r="Y5" s="218">
        <f t="shared" ref="Y5:Y16" si="11">+C5*3</f>
        <v>6</v>
      </c>
      <c r="Z5" s="218"/>
      <c r="AA5" s="220">
        <f t="shared" ref="AA5:AA15" si="12">+Y5-Z5</f>
        <v>6</v>
      </c>
      <c r="AB5" s="218">
        <f t="shared" ref="AB5:AB16" si="13">+C5*1</f>
        <v>2</v>
      </c>
      <c r="AC5" s="218"/>
      <c r="AD5" s="220">
        <f t="shared" ref="AD5:AD15" si="14">+AB5-AC5</f>
        <v>2</v>
      </c>
      <c r="AE5" s="221">
        <f t="shared" ref="AE5:AE16" si="15">+C5*38</f>
        <v>76</v>
      </c>
      <c r="AF5" s="221">
        <f t="shared" ref="AF5:AF16" si="16">+E5+H5+K5+N5+Q5+T5+W5+Z5+AC5</f>
        <v>52</v>
      </c>
      <c r="AG5" s="222">
        <f t="shared" ref="AG5:AG16" si="17">+AE5-AF5</f>
        <v>24</v>
      </c>
    </row>
    <row r="6" spans="1:33" x14ac:dyDescent="0.3">
      <c r="A6" s="218" t="s">
        <v>51</v>
      </c>
      <c r="B6" s="218">
        <v>46410</v>
      </c>
      <c r="C6" s="219">
        <v>2</v>
      </c>
      <c r="D6" s="218">
        <f t="shared" si="0"/>
        <v>6</v>
      </c>
      <c r="E6" s="218">
        <v>0</v>
      </c>
      <c r="F6" s="220">
        <f t="shared" si="1"/>
        <v>6</v>
      </c>
      <c r="G6" s="218">
        <f t="shared" si="2"/>
        <v>24</v>
      </c>
      <c r="H6" s="218">
        <v>12</v>
      </c>
      <c r="I6" s="220">
        <f t="shared" si="3"/>
        <v>12</v>
      </c>
      <c r="J6" s="218">
        <f t="shared" si="4"/>
        <v>2</v>
      </c>
      <c r="K6" s="218"/>
      <c r="L6" s="218"/>
      <c r="M6" s="218">
        <f t="shared" si="5"/>
        <v>6</v>
      </c>
      <c r="N6" s="218">
        <v>5</v>
      </c>
      <c r="O6" s="220">
        <f t="shared" si="6"/>
        <v>1</v>
      </c>
      <c r="P6" s="218">
        <f t="shared" si="7"/>
        <v>2</v>
      </c>
      <c r="Q6" s="218"/>
      <c r="R6" s="218"/>
      <c r="S6" s="218">
        <f t="shared" si="8"/>
        <v>4</v>
      </c>
      <c r="T6" s="218"/>
      <c r="U6" s="218"/>
      <c r="V6" s="218">
        <f t="shared" si="9"/>
        <v>24</v>
      </c>
      <c r="W6" s="218">
        <v>31</v>
      </c>
      <c r="X6" s="223">
        <f t="shared" si="10"/>
        <v>-7</v>
      </c>
      <c r="Y6" s="218">
        <f t="shared" si="11"/>
        <v>6</v>
      </c>
      <c r="Z6" s="218"/>
      <c r="AA6" s="220">
        <f t="shared" si="12"/>
        <v>6</v>
      </c>
      <c r="AB6" s="218">
        <f t="shared" si="13"/>
        <v>2</v>
      </c>
      <c r="AC6" s="218"/>
      <c r="AD6" s="220">
        <f t="shared" si="14"/>
        <v>2</v>
      </c>
      <c r="AE6" s="221">
        <f t="shared" si="15"/>
        <v>76</v>
      </c>
      <c r="AF6" s="221">
        <f t="shared" si="16"/>
        <v>48</v>
      </c>
      <c r="AG6" s="222">
        <f t="shared" si="17"/>
        <v>28</v>
      </c>
    </row>
    <row r="7" spans="1:33" x14ac:dyDescent="0.3">
      <c r="A7" s="218" t="s">
        <v>61</v>
      </c>
      <c r="B7" s="218">
        <v>60371</v>
      </c>
      <c r="C7" s="219">
        <v>2</v>
      </c>
      <c r="D7" s="218">
        <f t="shared" si="0"/>
        <v>6</v>
      </c>
      <c r="E7" s="218">
        <v>0</v>
      </c>
      <c r="F7" s="220">
        <f t="shared" si="1"/>
        <v>6</v>
      </c>
      <c r="G7" s="218">
        <f t="shared" si="2"/>
        <v>24</v>
      </c>
      <c r="H7" s="218">
        <v>9</v>
      </c>
      <c r="I7" s="220">
        <f t="shared" si="3"/>
        <v>15</v>
      </c>
      <c r="J7" s="218">
        <f t="shared" si="4"/>
        <v>2</v>
      </c>
      <c r="K7" s="218"/>
      <c r="L7" s="218"/>
      <c r="M7" s="218">
        <f t="shared" si="5"/>
        <v>6</v>
      </c>
      <c r="N7" s="218">
        <v>4</v>
      </c>
      <c r="O7" s="220">
        <f t="shared" si="6"/>
        <v>2</v>
      </c>
      <c r="P7" s="218">
        <f t="shared" si="7"/>
        <v>2</v>
      </c>
      <c r="Q7" s="218"/>
      <c r="R7" s="218"/>
      <c r="S7" s="218">
        <f t="shared" si="8"/>
        <v>4</v>
      </c>
      <c r="T7" s="218"/>
      <c r="U7" s="218"/>
      <c r="V7" s="218">
        <f t="shared" si="9"/>
        <v>24</v>
      </c>
      <c r="W7" s="218">
        <v>33</v>
      </c>
      <c r="X7" s="223">
        <f t="shared" si="10"/>
        <v>-9</v>
      </c>
      <c r="Y7" s="218">
        <f t="shared" si="11"/>
        <v>6</v>
      </c>
      <c r="Z7" s="218">
        <v>1</v>
      </c>
      <c r="AA7" s="220">
        <f t="shared" si="12"/>
        <v>5</v>
      </c>
      <c r="AB7" s="218">
        <f t="shared" si="13"/>
        <v>2</v>
      </c>
      <c r="AC7" s="218">
        <v>1</v>
      </c>
      <c r="AD7" s="220">
        <f t="shared" si="14"/>
        <v>1</v>
      </c>
      <c r="AE7" s="221">
        <f t="shared" si="15"/>
        <v>76</v>
      </c>
      <c r="AF7" s="221">
        <f t="shared" si="16"/>
        <v>48</v>
      </c>
      <c r="AG7" s="222">
        <f t="shared" si="17"/>
        <v>28</v>
      </c>
    </row>
    <row r="8" spans="1:33" x14ac:dyDescent="0.3">
      <c r="A8" s="218" t="s">
        <v>72</v>
      </c>
      <c r="B8" s="218">
        <v>42841</v>
      </c>
      <c r="C8" s="219">
        <v>2</v>
      </c>
      <c r="D8" s="218">
        <f t="shared" si="0"/>
        <v>6</v>
      </c>
      <c r="E8" s="218">
        <v>1</v>
      </c>
      <c r="F8" s="220">
        <f t="shared" si="1"/>
        <v>5</v>
      </c>
      <c r="G8" s="218">
        <f t="shared" si="2"/>
        <v>24</v>
      </c>
      <c r="H8" s="218">
        <v>7</v>
      </c>
      <c r="I8" s="220">
        <f t="shared" si="3"/>
        <v>17</v>
      </c>
      <c r="J8" s="218">
        <f t="shared" si="4"/>
        <v>2</v>
      </c>
      <c r="K8" s="218"/>
      <c r="L8" s="218"/>
      <c r="M8" s="218">
        <f t="shared" si="5"/>
        <v>6</v>
      </c>
      <c r="N8" s="218">
        <v>3</v>
      </c>
      <c r="O8" s="220">
        <f t="shared" si="6"/>
        <v>3</v>
      </c>
      <c r="P8" s="218">
        <f t="shared" si="7"/>
        <v>2</v>
      </c>
      <c r="Q8" s="218"/>
      <c r="R8" s="218"/>
      <c r="S8" s="218">
        <f t="shared" si="8"/>
        <v>4</v>
      </c>
      <c r="T8" s="218"/>
      <c r="U8" s="218"/>
      <c r="V8" s="218">
        <f t="shared" si="9"/>
        <v>24</v>
      </c>
      <c r="W8" s="218">
        <v>19</v>
      </c>
      <c r="X8" s="223">
        <f t="shared" si="10"/>
        <v>5</v>
      </c>
      <c r="Y8" s="218">
        <f t="shared" si="11"/>
        <v>6</v>
      </c>
      <c r="Z8" s="218">
        <v>1</v>
      </c>
      <c r="AA8" s="220">
        <f t="shared" si="12"/>
        <v>5</v>
      </c>
      <c r="AB8" s="218">
        <f t="shared" si="13"/>
        <v>2</v>
      </c>
      <c r="AC8" s="218"/>
      <c r="AD8" s="220">
        <f t="shared" si="14"/>
        <v>2</v>
      </c>
      <c r="AE8" s="221">
        <f t="shared" si="15"/>
        <v>76</v>
      </c>
      <c r="AF8" s="221">
        <f t="shared" si="16"/>
        <v>31</v>
      </c>
      <c r="AG8" s="222">
        <f t="shared" si="17"/>
        <v>45</v>
      </c>
    </row>
    <row r="9" spans="1:33" x14ac:dyDescent="0.3">
      <c r="A9" s="218" t="s">
        <v>47</v>
      </c>
      <c r="B9" s="218">
        <v>44320</v>
      </c>
      <c r="C9" s="219">
        <v>2</v>
      </c>
      <c r="D9" s="218">
        <f t="shared" si="0"/>
        <v>6</v>
      </c>
      <c r="E9" s="218">
        <v>0</v>
      </c>
      <c r="F9" s="220">
        <f t="shared" si="1"/>
        <v>6</v>
      </c>
      <c r="G9" s="218">
        <f t="shared" si="2"/>
        <v>24</v>
      </c>
      <c r="H9" s="218">
        <v>6</v>
      </c>
      <c r="I9" s="220">
        <f t="shared" si="3"/>
        <v>18</v>
      </c>
      <c r="J9" s="218">
        <f t="shared" si="4"/>
        <v>2</v>
      </c>
      <c r="K9" s="218"/>
      <c r="L9" s="218"/>
      <c r="M9" s="218">
        <f t="shared" si="5"/>
        <v>6</v>
      </c>
      <c r="N9" s="218">
        <v>4</v>
      </c>
      <c r="O9" s="220">
        <f t="shared" si="6"/>
        <v>2</v>
      </c>
      <c r="P9" s="218">
        <f t="shared" si="7"/>
        <v>2</v>
      </c>
      <c r="Q9" s="218"/>
      <c r="R9" s="218"/>
      <c r="S9" s="218">
        <f t="shared" si="8"/>
        <v>4</v>
      </c>
      <c r="T9" s="218"/>
      <c r="U9" s="218"/>
      <c r="V9" s="218">
        <f t="shared" si="9"/>
        <v>24</v>
      </c>
      <c r="W9" s="218">
        <v>27</v>
      </c>
      <c r="X9" s="223">
        <f t="shared" si="10"/>
        <v>-3</v>
      </c>
      <c r="Y9" s="218">
        <f t="shared" si="11"/>
        <v>6</v>
      </c>
      <c r="Z9" s="218"/>
      <c r="AA9" s="220">
        <f t="shared" si="12"/>
        <v>6</v>
      </c>
      <c r="AB9" s="218">
        <f t="shared" si="13"/>
        <v>2</v>
      </c>
      <c r="AC9" s="218"/>
      <c r="AD9" s="220">
        <f t="shared" si="14"/>
        <v>2</v>
      </c>
      <c r="AE9" s="221">
        <f t="shared" si="15"/>
        <v>76</v>
      </c>
      <c r="AF9" s="221">
        <f t="shared" si="16"/>
        <v>37</v>
      </c>
      <c r="AG9" s="222">
        <f t="shared" si="17"/>
        <v>39</v>
      </c>
    </row>
    <row r="10" spans="1:33" x14ac:dyDescent="0.3">
      <c r="A10" s="218" t="s">
        <v>73</v>
      </c>
      <c r="B10" s="218">
        <v>44475</v>
      </c>
      <c r="C10" s="219">
        <v>2</v>
      </c>
      <c r="D10" s="218">
        <f t="shared" si="0"/>
        <v>6</v>
      </c>
      <c r="E10" s="218">
        <v>0</v>
      </c>
      <c r="F10" s="220">
        <f t="shared" si="1"/>
        <v>6</v>
      </c>
      <c r="G10" s="218">
        <f t="shared" si="2"/>
        <v>24</v>
      </c>
      <c r="H10" s="218">
        <v>6</v>
      </c>
      <c r="I10" s="220">
        <f t="shared" si="3"/>
        <v>18</v>
      </c>
      <c r="J10" s="218">
        <f t="shared" si="4"/>
        <v>2</v>
      </c>
      <c r="K10" s="218"/>
      <c r="L10" s="218"/>
      <c r="M10" s="218">
        <f t="shared" si="5"/>
        <v>6</v>
      </c>
      <c r="N10" s="218">
        <v>4</v>
      </c>
      <c r="O10" s="220">
        <f t="shared" si="6"/>
        <v>2</v>
      </c>
      <c r="P10" s="218">
        <f t="shared" si="7"/>
        <v>2</v>
      </c>
      <c r="Q10" s="218"/>
      <c r="R10" s="218"/>
      <c r="S10" s="218">
        <f t="shared" si="8"/>
        <v>4</v>
      </c>
      <c r="T10" s="218"/>
      <c r="U10" s="218"/>
      <c r="V10" s="218">
        <f t="shared" si="9"/>
        <v>24</v>
      </c>
      <c r="W10" s="218">
        <v>20</v>
      </c>
      <c r="X10" s="220">
        <f t="shared" si="10"/>
        <v>4</v>
      </c>
      <c r="Y10" s="218">
        <f t="shared" si="11"/>
        <v>6</v>
      </c>
      <c r="Z10" s="218"/>
      <c r="AA10" s="220">
        <f t="shared" si="12"/>
        <v>6</v>
      </c>
      <c r="AB10" s="218">
        <f t="shared" si="13"/>
        <v>2</v>
      </c>
      <c r="AC10" s="218"/>
      <c r="AD10" s="220">
        <f t="shared" si="14"/>
        <v>2</v>
      </c>
      <c r="AE10" s="221">
        <f t="shared" si="15"/>
        <v>76</v>
      </c>
      <c r="AF10" s="221">
        <f t="shared" si="16"/>
        <v>30</v>
      </c>
      <c r="AG10" s="222">
        <f t="shared" si="17"/>
        <v>46</v>
      </c>
    </row>
    <row r="11" spans="1:33" x14ac:dyDescent="0.3">
      <c r="A11" s="218" t="s">
        <v>46</v>
      </c>
      <c r="B11" s="218">
        <v>24976</v>
      </c>
      <c r="C11" s="219">
        <v>1</v>
      </c>
      <c r="D11" s="218">
        <f t="shared" si="0"/>
        <v>3</v>
      </c>
      <c r="E11" s="218">
        <v>0</v>
      </c>
      <c r="F11" s="220">
        <f t="shared" si="1"/>
        <v>3</v>
      </c>
      <c r="G11" s="218">
        <f t="shared" si="2"/>
        <v>12</v>
      </c>
      <c r="H11" s="218">
        <v>4</v>
      </c>
      <c r="I11" s="220">
        <f t="shared" si="3"/>
        <v>8</v>
      </c>
      <c r="J11" s="218">
        <f t="shared" si="4"/>
        <v>1</v>
      </c>
      <c r="K11" s="218"/>
      <c r="L11" s="218"/>
      <c r="M11" s="218">
        <f t="shared" si="5"/>
        <v>3</v>
      </c>
      <c r="N11" s="218">
        <v>3</v>
      </c>
      <c r="O11" s="220">
        <f t="shared" si="6"/>
        <v>0</v>
      </c>
      <c r="P11" s="218">
        <f t="shared" si="7"/>
        <v>1</v>
      </c>
      <c r="Q11" s="218"/>
      <c r="R11" s="218"/>
      <c r="S11" s="218">
        <f t="shared" si="8"/>
        <v>2</v>
      </c>
      <c r="T11" s="218"/>
      <c r="U11" s="218"/>
      <c r="V11" s="218">
        <f t="shared" si="9"/>
        <v>12</v>
      </c>
      <c r="W11" s="218">
        <v>15</v>
      </c>
      <c r="X11" s="223">
        <f t="shared" si="10"/>
        <v>-3</v>
      </c>
      <c r="Y11" s="218">
        <f t="shared" si="11"/>
        <v>3</v>
      </c>
      <c r="Z11" s="218"/>
      <c r="AA11" s="220">
        <f t="shared" si="12"/>
        <v>3</v>
      </c>
      <c r="AB11" s="218">
        <f t="shared" si="13"/>
        <v>1</v>
      </c>
      <c r="AC11" s="218"/>
      <c r="AD11" s="220">
        <f t="shared" si="14"/>
        <v>1</v>
      </c>
      <c r="AE11" s="221">
        <f t="shared" si="15"/>
        <v>38</v>
      </c>
      <c r="AF11" s="221">
        <f t="shared" si="16"/>
        <v>22</v>
      </c>
      <c r="AG11" s="222">
        <f t="shared" si="17"/>
        <v>16</v>
      </c>
    </row>
    <row r="12" spans="1:33" x14ac:dyDescent="0.3">
      <c r="A12" s="218" t="s">
        <v>85</v>
      </c>
      <c r="B12" s="218">
        <v>31513</v>
      </c>
      <c r="C12" s="219">
        <v>1</v>
      </c>
      <c r="D12" s="218">
        <f t="shared" si="0"/>
        <v>3</v>
      </c>
      <c r="E12" s="218">
        <v>1</v>
      </c>
      <c r="F12" s="220">
        <f t="shared" si="1"/>
        <v>2</v>
      </c>
      <c r="G12" s="218">
        <f t="shared" si="2"/>
        <v>12</v>
      </c>
      <c r="H12" s="218">
        <v>5</v>
      </c>
      <c r="I12" s="220">
        <f t="shared" si="3"/>
        <v>7</v>
      </c>
      <c r="J12" s="218">
        <f t="shared" si="4"/>
        <v>1</v>
      </c>
      <c r="K12" s="218"/>
      <c r="L12" s="218"/>
      <c r="M12" s="218">
        <f t="shared" si="5"/>
        <v>3</v>
      </c>
      <c r="N12" s="218">
        <v>3</v>
      </c>
      <c r="O12" s="220">
        <f t="shared" si="6"/>
        <v>0</v>
      </c>
      <c r="P12" s="218">
        <f t="shared" si="7"/>
        <v>1</v>
      </c>
      <c r="Q12" s="218"/>
      <c r="R12" s="218"/>
      <c r="S12" s="218">
        <f t="shared" si="8"/>
        <v>2</v>
      </c>
      <c r="T12" s="218"/>
      <c r="U12" s="218"/>
      <c r="V12" s="218">
        <f t="shared" si="9"/>
        <v>12</v>
      </c>
      <c r="W12" s="218">
        <v>17</v>
      </c>
      <c r="X12" s="223">
        <f t="shared" si="10"/>
        <v>-5</v>
      </c>
      <c r="Y12" s="218">
        <f t="shared" si="11"/>
        <v>3</v>
      </c>
      <c r="Z12" s="218"/>
      <c r="AA12" s="220">
        <f t="shared" si="12"/>
        <v>3</v>
      </c>
      <c r="AB12" s="218">
        <f t="shared" si="13"/>
        <v>1</v>
      </c>
      <c r="AC12" s="218"/>
      <c r="AD12" s="220">
        <f t="shared" si="14"/>
        <v>1</v>
      </c>
      <c r="AE12" s="221">
        <f t="shared" si="15"/>
        <v>38</v>
      </c>
      <c r="AF12" s="221">
        <f t="shared" si="16"/>
        <v>26</v>
      </c>
      <c r="AG12" s="222">
        <f t="shared" si="17"/>
        <v>12</v>
      </c>
    </row>
    <row r="13" spans="1:33" x14ac:dyDescent="0.3">
      <c r="A13" s="218" t="s">
        <v>74</v>
      </c>
      <c r="B13" s="218">
        <v>23804</v>
      </c>
      <c r="C13" s="219">
        <v>1</v>
      </c>
      <c r="D13" s="218">
        <f t="shared" si="0"/>
        <v>3</v>
      </c>
      <c r="E13" s="218">
        <v>1</v>
      </c>
      <c r="F13" s="220">
        <f t="shared" si="1"/>
        <v>2</v>
      </c>
      <c r="G13" s="218">
        <f t="shared" si="2"/>
        <v>12</v>
      </c>
      <c r="H13" s="218">
        <v>5</v>
      </c>
      <c r="I13" s="220">
        <f t="shared" si="3"/>
        <v>7</v>
      </c>
      <c r="J13" s="218">
        <f t="shared" si="4"/>
        <v>1</v>
      </c>
      <c r="K13" s="218"/>
      <c r="L13" s="218"/>
      <c r="M13" s="218">
        <f t="shared" si="5"/>
        <v>3</v>
      </c>
      <c r="N13" s="218">
        <v>2</v>
      </c>
      <c r="O13" s="220">
        <f t="shared" si="6"/>
        <v>1</v>
      </c>
      <c r="P13" s="218">
        <f t="shared" si="7"/>
        <v>1</v>
      </c>
      <c r="Q13" s="218"/>
      <c r="R13" s="218"/>
      <c r="S13" s="218">
        <f t="shared" si="8"/>
        <v>2</v>
      </c>
      <c r="T13" s="218"/>
      <c r="U13" s="218"/>
      <c r="V13" s="218">
        <f t="shared" si="9"/>
        <v>12</v>
      </c>
      <c r="W13" s="218">
        <v>16</v>
      </c>
      <c r="X13" s="223">
        <f t="shared" si="10"/>
        <v>-4</v>
      </c>
      <c r="Y13" s="218">
        <f t="shared" si="11"/>
        <v>3</v>
      </c>
      <c r="Z13" s="218"/>
      <c r="AA13" s="220">
        <f t="shared" si="12"/>
        <v>3</v>
      </c>
      <c r="AB13" s="218">
        <f t="shared" si="13"/>
        <v>1</v>
      </c>
      <c r="AC13" s="218"/>
      <c r="AD13" s="220">
        <f t="shared" si="14"/>
        <v>1</v>
      </c>
      <c r="AE13" s="221">
        <f t="shared" si="15"/>
        <v>38</v>
      </c>
      <c r="AF13" s="221">
        <f t="shared" si="16"/>
        <v>24</v>
      </c>
      <c r="AG13" s="222">
        <f t="shared" si="17"/>
        <v>14</v>
      </c>
    </row>
    <row r="14" spans="1:33" x14ac:dyDescent="0.3">
      <c r="A14" s="218" t="s">
        <v>77</v>
      </c>
      <c r="B14" s="218">
        <v>20071</v>
      </c>
      <c r="C14" s="219">
        <v>1</v>
      </c>
      <c r="D14" s="218">
        <f t="shared" si="0"/>
        <v>3</v>
      </c>
      <c r="E14" s="218">
        <v>0</v>
      </c>
      <c r="F14" s="220">
        <f t="shared" si="1"/>
        <v>3</v>
      </c>
      <c r="G14" s="218">
        <f t="shared" si="2"/>
        <v>12</v>
      </c>
      <c r="H14" s="218">
        <v>5</v>
      </c>
      <c r="I14" s="220">
        <f t="shared" si="3"/>
        <v>7</v>
      </c>
      <c r="J14" s="218">
        <f t="shared" si="4"/>
        <v>1</v>
      </c>
      <c r="K14" s="218"/>
      <c r="L14" s="218"/>
      <c r="M14" s="218">
        <f t="shared" si="5"/>
        <v>3</v>
      </c>
      <c r="N14" s="218">
        <v>3</v>
      </c>
      <c r="O14" s="220">
        <f t="shared" si="6"/>
        <v>0</v>
      </c>
      <c r="P14" s="218">
        <f t="shared" si="7"/>
        <v>1</v>
      </c>
      <c r="Q14" s="218"/>
      <c r="R14" s="218"/>
      <c r="S14" s="218">
        <f t="shared" si="8"/>
        <v>2</v>
      </c>
      <c r="T14" s="218"/>
      <c r="U14" s="218"/>
      <c r="V14" s="218">
        <f t="shared" si="9"/>
        <v>12</v>
      </c>
      <c r="W14" s="218">
        <v>18</v>
      </c>
      <c r="X14" s="223">
        <f t="shared" si="10"/>
        <v>-6</v>
      </c>
      <c r="Y14" s="218">
        <f t="shared" si="11"/>
        <v>3</v>
      </c>
      <c r="Z14" s="218">
        <v>1</v>
      </c>
      <c r="AA14" s="220">
        <f t="shared" si="12"/>
        <v>2</v>
      </c>
      <c r="AB14" s="218">
        <f t="shared" si="13"/>
        <v>1</v>
      </c>
      <c r="AC14" s="218"/>
      <c r="AD14" s="220">
        <f t="shared" si="14"/>
        <v>1</v>
      </c>
      <c r="AE14" s="221">
        <f t="shared" si="15"/>
        <v>38</v>
      </c>
      <c r="AF14" s="221">
        <f t="shared" si="16"/>
        <v>27</v>
      </c>
      <c r="AG14" s="222">
        <f t="shared" si="17"/>
        <v>11</v>
      </c>
    </row>
    <row r="15" spans="1:33" x14ac:dyDescent="0.3">
      <c r="A15" s="218" t="s">
        <v>75</v>
      </c>
      <c r="B15" s="218">
        <v>28737</v>
      </c>
      <c r="C15" s="219">
        <v>1</v>
      </c>
      <c r="D15" s="218">
        <f t="shared" si="0"/>
        <v>3</v>
      </c>
      <c r="E15" s="218">
        <v>0</v>
      </c>
      <c r="F15" s="220">
        <f t="shared" si="1"/>
        <v>3</v>
      </c>
      <c r="G15" s="218">
        <f t="shared" si="2"/>
        <v>12</v>
      </c>
      <c r="H15" s="218">
        <v>5</v>
      </c>
      <c r="I15" s="220">
        <f t="shared" si="3"/>
        <v>7</v>
      </c>
      <c r="J15" s="218">
        <f t="shared" si="4"/>
        <v>1</v>
      </c>
      <c r="K15" s="218"/>
      <c r="L15" s="218"/>
      <c r="M15" s="218">
        <f t="shared" si="5"/>
        <v>3</v>
      </c>
      <c r="N15" s="218">
        <v>3</v>
      </c>
      <c r="O15" s="220">
        <f t="shared" si="6"/>
        <v>0</v>
      </c>
      <c r="P15" s="218">
        <f t="shared" si="7"/>
        <v>1</v>
      </c>
      <c r="Q15" s="218"/>
      <c r="R15" s="218"/>
      <c r="S15" s="218">
        <f t="shared" si="8"/>
        <v>2</v>
      </c>
      <c r="T15" s="218"/>
      <c r="U15" s="218"/>
      <c r="V15" s="218">
        <f t="shared" si="9"/>
        <v>12</v>
      </c>
      <c r="W15" s="218">
        <v>17</v>
      </c>
      <c r="X15" s="223">
        <f t="shared" si="10"/>
        <v>-5</v>
      </c>
      <c r="Y15" s="218">
        <f t="shared" si="11"/>
        <v>3</v>
      </c>
      <c r="Z15" s="218"/>
      <c r="AA15" s="220">
        <f t="shared" si="12"/>
        <v>3</v>
      </c>
      <c r="AB15" s="218">
        <f t="shared" si="13"/>
        <v>1</v>
      </c>
      <c r="AC15" s="218"/>
      <c r="AD15" s="220">
        <f t="shared" si="14"/>
        <v>1</v>
      </c>
      <c r="AE15" s="221">
        <f t="shared" si="15"/>
        <v>38</v>
      </c>
      <c r="AF15" s="221">
        <f t="shared" si="16"/>
        <v>25</v>
      </c>
      <c r="AG15" s="222">
        <f t="shared" si="17"/>
        <v>13</v>
      </c>
    </row>
    <row r="16" spans="1:33" x14ac:dyDescent="0.3">
      <c r="A16" s="224" t="s">
        <v>42</v>
      </c>
      <c r="B16" s="224">
        <f>SUM(B4:B15)</f>
        <v>546318</v>
      </c>
      <c r="C16" s="225">
        <f>SUM(C4:C15)</f>
        <v>21</v>
      </c>
      <c r="D16" s="224">
        <f t="shared" si="0"/>
        <v>63</v>
      </c>
      <c r="E16" s="224">
        <f>SUM(E4:E15)</f>
        <v>8</v>
      </c>
      <c r="F16" s="226">
        <f>SUM(F4:F15)</f>
        <v>55</v>
      </c>
      <c r="G16" s="224">
        <f>SUM(G4:G15)</f>
        <v>252</v>
      </c>
      <c r="H16" s="224">
        <f>SUM(H4:H15)</f>
        <v>99</v>
      </c>
      <c r="I16" s="226">
        <f>SUM(I4:I15)</f>
        <v>153</v>
      </c>
      <c r="J16" s="227">
        <f t="shared" si="4"/>
        <v>21</v>
      </c>
      <c r="K16" s="224"/>
      <c r="L16" s="224"/>
      <c r="M16" s="227">
        <f t="shared" si="5"/>
        <v>63</v>
      </c>
      <c r="N16" s="224">
        <f>SUM(N4:N15)</f>
        <v>45</v>
      </c>
      <c r="O16" s="226">
        <f>SUM(O4:O15)</f>
        <v>18</v>
      </c>
      <c r="P16" s="227">
        <f t="shared" si="7"/>
        <v>21</v>
      </c>
      <c r="Q16" s="224"/>
      <c r="R16" s="224"/>
      <c r="S16" s="227">
        <f t="shared" si="8"/>
        <v>42</v>
      </c>
      <c r="T16" s="224"/>
      <c r="U16" s="224"/>
      <c r="V16" s="227">
        <f t="shared" si="9"/>
        <v>252</v>
      </c>
      <c r="W16" s="224">
        <f>SUM(W4:W15)</f>
        <v>289</v>
      </c>
      <c r="X16" s="226">
        <f>SUM(X4:X15)</f>
        <v>-37</v>
      </c>
      <c r="Y16" s="227">
        <f t="shared" si="11"/>
        <v>63</v>
      </c>
      <c r="Z16" s="227">
        <f>SUM(Z4:Z15)</f>
        <v>6</v>
      </c>
      <c r="AA16" s="228">
        <f>+E16*3</f>
        <v>24</v>
      </c>
      <c r="AB16" s="227">
        <f t="shared" si="13"/>
        <v>21</v>
      </c>
      <c r="AC16" s="224">
        <f>SUM(AC4:AC15)</f>
        <v>1</v>
      </c>
      <c r="AD16" s="226">
        <f>SUM(AD4:AD15)</f>
        <v>20</v>
      </c>
      <c r="AE16" s="221">
        <f t="shared" si="15"/>
        <v>798</v>
      </c>
      <c r="AF16" s="221">
        <f t="shared" si="16"/>
        <v>448</v>
      </c>
      <c r="AG16" s="222">
        <f t="shared" si="17"/>
        <v>350</v>
      </c>
    </row>
    <row r="17" spans="2:2" x14ac:dyDescent="0.3">
      <c r="B17" s="211" t="s">
        <v>127</v>
      </c>
    </row>
  </sheetData>
  <mergeCells count="10">
    <mergeCell ref="V2:X2"/>
    <mergeCell ref="Y2:AA2"/>
    <mergeCell ref="AB2:AD2"/>
    <mergeCell ref="AE2:AG2"/>
    <mergeCell ref="D2:F2"/>
    <mergeCell ref="G2:I2"/>
    <mergeCell ref="J2:L2"/>
    <mergeCell ref="M2:O2"/>
    <mergeCell ref="P2:R2"/>
    <mergeCell ref="S2:U2"/>
  </mergeCells>
  <pageMargins left="0.22" right="0.34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21Cluster07042560</vt:lpstr>
      <vt:lpstr>กรอบรวมPCC</vt:lpstr>
      <vt:lpstr>'21Cluster07042560'!Print_Titles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HR9</dc:creator>
  <cp:lastModifiedBy>Smart</cp:lastModifiedBy>
  <cp:lastPrinted>2017-07-19T01:38:31Z</cp:lastPrinted>
  <dcterms:created xsi:type="dcterms:W3CDTF">2016-12-13T02:56:29Z</dcterms:created>
  <dcterms:modified xsi:type="dcterms:W3CDTF">2017-07-20T04:19:57Z</dcterms:modified>
</cp:coreProperties>
</file>